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26E51071-58DF-4397-A95C-D0BE9A87E18D}" xr6:coauthVersionLast="47" xr6:coauthVersionMax="47" xr10:uidLastSave="{00000000-0000-0000-0000-000000000000}"/>
  <bookViews>
    <workbookView xWindow="-120" yWindow="-120" windowWidth="29040" windowHeight="15840" tabRatio="876" activeTab="4" xr2:uid="{00000000-000D-0000-FFFF-FFFF00000000}"/>
  </bookViews>
  <sheets>
    <sheet name="Açıklama" sheetId="2" r:id="rId1"/>
    <sheet name="Veriler" sheetId="12" r:id="rId2"/>
    <sheet name="Faaliyet Cetveli" sheetId="13" r:id="rId3"/>
    <sheet name="Ek Ödeme Puantaj Cetveli" sheetId="20" r:id="rId4"/>
    <sheet name="EK-1 Puantajlı Dağıtım Cetveli" sheetId="1" r:id="rId5"/>
    <sheet name="EK-2 Dağıtım Cetveli %30-15 " sheetId="16" r:id="rId6"/>
    <sheet name="EK-3 Dağıtım Cetveli %15" sheetId="18" r:id="rId7"/>
    <sheet name="EK-4 Dağıtım Cetveli %15" sheetId="19" r:id="rId8"/>
  </sheets>
  <definedNames>
    <definedName name="_xlnm._FilterDatabase" localSheetId="3" hidden="1">'Ek Ödeme Puantaj Cetveli'!$A$9:$AX$36</definedName>
    <definedName name="_xlnm.Print_Area" localSheetId="3">'Ek Ödeme Puantaj Cetveli'!$A$1:$AX$44</definedName>
    <definedName name="_xlnm.Print_Area" localSheetId="4">'EK-1 Puantajlı Dağıtım Cetveli'!$B$2:$AB$54</definedName>
    <definedName name="_xlnm.Print_Area" localSheetId="5">'EK-2 Dağıtım Cetveli %30-15 '!$B$2:$AB$54</definedName>
    <definedName name="_xlnm.Print_Area" localSheetId="6">'EK-3 Dağıtım Cetveli %15'!$B$2:$AB$36</definedName>
    <definedName name="_xlnm.Print_Area" localSheetId="7">'EK-4 Dağıtım Cetveli %15'!$B$2:$AB$36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5" i="20" l="1"/>
  <c r="AV17" i="20"/>
  <c r="AV16" i="20"/>
  <c r="AV34" i="20"/>
  <c r="AS34" i="20"/>
  <c r="AK34" i="20"/>
  <c r="AC34" i="20"/>
  <c r="U34" i="20"/>
  <c r="M34" i="20"/>
  <c r="AV33" i="20"/>
  <c r="AS33" i="20"/>
  <c r="AK33" i="20"/>
  <c r="AC33" i="20"/>
  <c r="U33" i="20"/>
  <c r="M33" i="20"/>
  <c r="AT33" i="20" s="1"/>
  <c r="AV32" i="20"/>
  <c r="AS32" i="20"/>
  <c r="AK32" i="20"/>
  <c r="AC32" i="20"/>
  <c r="U32" i="20"/>
  <c r="AT32" i="20" s="1"/>
  <c r="AX31" i="20" s="1"/>
  <c r="U33" i="1" s="1"/>
  <c r="AA33" i="1" s="1"/>
  <c r="M32" i="20"/>
  <c r="AV31" i="20"/>
  <c r="AS31" i="20"/>
  <c r="AK31" i="20"/>
  <c r="AC31" i="20"/>
  <c r="U31" i="20"/>
  <c r="M31" i="20"/>
  <c r="AV30" i="20"/>
  <c r="AS30" i="20"/>
  <c r="AK30" i="20"/>
  <c r="AC30" i="20"/>
  <c r="U30" i="20"/>
  <c r="AT30" i="20" s="1"/>
  <c r="AX29" i="20" s="1"/>
  <c r="U32" i="1" s="1"/>
  <c r="M30" i="20"/>
  <c r="AV29" i="20"/>
  <c r="AS29" i="20"/>
  <c r="AK29" i="20"/>
  <c r="AT29" i="20" s="1"/>
  <c r="AC29" i="20"/>
  <c r="U29" i="20"/>
  <c r="M29" i="20"/>
  <c r="AV28" i="20"/>
  <c r="AS28" i="20"/>
  <c r="AK28" i="20"/>
  <c r="AC28" i="20"/>
  <c r="U28" i="20"/>
  <c r="AT28" i="20" s="1"/>
  <c r="AX27" i="20" s="1"/>
  <c r="U31" i="1" s="1"/>
  <c r="M28" i="20"/>
  <c r="AV27" i="20"/>
  <c r="AS27" i="20"/>
  <c r="AK27" i="20"/>
  <c r="AC27" i="20"/>
  <c r="U27" i="20"/>
  <c r="M27" i="20"/>
  <c r="AV26" i="20"/>
  <c r="AS26" i="20"/>
  <c r="AK26" i="20"/>
  <c r="AC26" i="20"/>
  <c r="U26" i="20"/>
  <c r="M26" i="20"/>
  <c r="AV25" i="20"/>
  <c r="AS25" i="20"/>
  <c r="AK25" i="20"/>
  <c r="AC25" i="20"/>
  <c r="U25" i="20"/>
  <c r="M25" i="20"/>
  <c r="AV24" i="20"/>
  <c r="AS24" i="20"/>
  <c r="AK24" i="20"/>
  <c r="AC24" i="20"/>
  <c r="U24" i="20"/>
  <c r="AT24" i="20" s="1"/>
  <c r="AX23" i="20" s="1"/>
  <c r="U29" i="1" s="1"/>
  <c r="M24" i="20"/>
  <c r="AV23" i="20"/>
  <c r="AS23" i="20"/>
  <c r="AK23" i="20"/>
  <c r="AC23" i="20"/>
  <c r="U23" i="20"/>
  <c r="M23" i="20"/>
  <c r="AT23" i="20" s="1"/>
  <c r="AW23" i="20" s="1"/>
  <c r="T29" i="1" s="1"/>
  <c r="AV22" i="20"/>
  <c r="AS22" i="20"/>
  <c r="AK22" i="20"/>
  <c r="AC22" i="20"/>
  <c r="U22" i="20"/>
  <c r="AT22" i="20" s="1"/>
  <c r="AX21" i="20" s="1"/>
  <c r="U28" i="1" s="1"/>
  <c r="M22" i="20"/>
  <c r="AV21" i="20"/>
  <c r="AS21" i="20"/>
  <c r="AK21" i="20"/>
  <c r="AC21" i="20"/>
  <c r="U21" i="20"/>
  <c r="M21" i="20"/>
  <c r="AT21" i="20" s="1"/>
  <c r="AV20" i="20"/>
  <c r="AS20" i="20"/>
  <c r="AK20" i="20"/>
  <c r="AC20" i="20"/>
  <c r="U20" i="20"/>
  <c r="AT20" i="20" s="1"/>
  <c r="AX19" i="20" s="1"/>
  <c r="U27" i="1" s="1"/>
  <c r="M20" i="20"/>
  <c r="AV19" i="20"/>
  <c r="AS19" i="20"/>
  <c r="AK19" i="20"/>
  <c r="AC19" i="20"/>
  <c r="U19" i="20"/>
  <c r="M19" i="20"/>
  <c r="AV18" i="20"/>
  <c r="AS18" i="20"/>
  <c r="AK18" i="20"/>
  <c r="AC18" i="20"/>
  <c r="U18" i="20"/>
  <c r="AT18" i="20" s="1"/>
  <c r="AX17" i="20" s="1"/>
  <c r="M18" i="20"/>
  <c r="AS17" i="20"/>
  <c r="AK17" i="20"/>
  <c r="AC17" i="20"/>
  <c r="AT17" i="20" s="1"/>
  <c r="AW17" i="20" s="1"/>
  <c r="T26" i="1" s="1"/>
  <c r="U17" i="20"/>
  <c r="M17" i="20"/>
  <c r="AS16" i="20"/>
  <c r="AK16" i="20"/>
  <c r="AT16" i="20" s="1"/>
  <c r="AX15" i="20" s="1"/>
  <c r="U25" i="1" s="1"/>
  <c r="AC16" i="20"/>
  <c r="U16" i="20"/>
  <c r="M16" i="20"/>
  <c r="AS15" i="20"/>
  <c r="AK15" i="20"/>
  <c r="AC15" i="20"/>
  <c r="U15" i="20"/>
  <c r="M15" i="20"/>
  <c r="M35" i="20" s="1"/>
  <c r="K35" i="19"/>
  <c r="X19" i="19"/>
  <c r="G19" i="19"/>
  <c r="Z18" i="19"/>
  <c r="AB18" i="19" s="1"/>
  <c r="K18" i="19"/>
  <c r="T18" i="19" s="1"/>
  <c r="Z17" i="19"/>
  <c r="AB17" i="19"/>
  <c r="K17" i="19"/>
  <c r="R17" i="19" s="1"/>
  <c r="Z16" i="19"/>
  <c r="AB16" i="19" s="1"/>
  <c r="K16" i="19"/>
  <c r="R16" i="19" s="1"/>
  <c r="Z15" i="19"/>
  <c r="AB15" i="19"/>
  <c r="K15" i="19"/>
  <c r="R15" i="19" s="1"/>
  <c r="H15" i="19"/>
  <c r="K14" i="19"/>
  <c r="K19" i="19" s="1"/>
  <c r="V12" i="19"/>
  <c r="K35" i="18"/>
  <c r="X19" i="18"/>
  <c r="G19" i="18"/>
  <c r="Z18" i="18"/>
  <c r="AB18" i="18"/>
  <c r="K18" i="18"/>
  <c r="M18" i="18" s="1"/>
  <c r="Z17" i="18"/>
  <c r="AB17" i="18" s="1"/>
  <c r="K17" i="18"/>
  <c r="T17" i="18" s="1"/>
  <c r="Z16" i="18"/>
  <c r="AB16" i="18"/>
  <c r="K16" i="18"/>
  <c r="R16" i="18" s="1"/>
  <c r="Z15" i="18"/>
  <c r="AB15" i="18"/>
  <c r="K15" i="18"/>
  <c r="M15" i="18" s="1"/>
  <c r="K14" i="18"/>
  <c r="H14" i="18"/>
  <c r="V12" i="18"/>
  <c r="V14" i="18" s="1"/>
  <c r="X19" i="1"/>
  <c r="X19" i="16"/>
  <c r="AA34" i="16"/>
  <c r="Z34" i="16"/>
  <c r="AB34" i="16" s="1"/>
  <c r="Y34" i="16"/>
  <c r="X34" i="16"/>
  <c r="V34" i="16"/>
  <c r="W34" i="16" s="1"/>
  <c r="Q34" i="16"/>
  <c r="R34" i="16"/>
  <c r="M34" i="16"/>
  <c r="O34" i="16" s="1"/>
  <c r="AA33" i="16"/>
  <c r="Z33" i="16"/>
  <c r="Y33" i="16"/>
  <c r="X33" i="16"/>
  <c r="V33" i="16"/>
  <c r="W33" i="16" s="1"/>
  <c r="Q33" i="16"/>
  <c r="R33" i="16" s="1"/>
  <c r="M33" i="16"/>
  <c r="O33" i="16" s="1"/>
  <c r="AA32" i="16"/>
  <c r="Z32" i="16"/>
  <c r="AB32" i="16" s="1"/>
  <c r="Y32" i="16"/>
  <c r="X32" i="16"/>
  <c r="V32" i="16"/>
  <c r="W32" i="16" s="1"/>
  <c r="Q32" i="16"/>
  <c r="R32" i="16" s="1"/>
  <c r="M32" i="16"/>
  <c r="O32" i="16" s="1"/>
  <c r="AA31" i="16"/>
  <c r="Z31" i="16"/>
  <c r="Y31" i="16"/>
  <c r="X31" i="16"/>
  <c r="V31" i="16"/>
  <c r="W31" i="16"/>
  <c r="Q31" i="16"/>
  <c r="R31" i="16" s="1"/>
  <c r="M31" i="16"/>
  <c r="O31" i="16"/>
  <c r="AA30" i="16"/>
  <c r="Z30" i="16"/>
  <c r="Y30" i="16"/>
  <c r="X30" i="16"/>
  <c r="V30" i="16"/>
  <c r="W30" i="16" s="1"/>
  <c r="Q30" i="16"/>
  <c r="R30" i="16"/>
  <c r="M30" i="16"/>
  <c r="O30" i="16" s="1"/>
  <c r="Q29" i="16"/>
  <c r="R29" i="16" s="1"/>
  <c r="M29" i="16"/>
  <c r="O29" i="16" s="1"/>
  <c r="Q28" i="16"/>
  <c r="R28" i="16"/>
  <c r="M28" i="16"/>
  <c r="O28" i="16" s="1"/>
  <c r="V27" i="16"/>
  <c r="Q27" i="16"/>
  <c r="R27" i="16"/>
  <c r="M27" i="16"/>
  <c r="O27" i="16" s="1"/>
  <c r="V26" i="16"/>
  <c r="Q26" i="16"/>
  <c r="R26" i="16" s="1"/>
  <c r="M26" i="16"/>
  <c r="O26" i="16" s="1"/>
  <c r="Q25" i="16"/>
  <c r="R25" i="16" s="1"/>
  <c r="M25" i="16"/>
  <c r="O25" i="16" s="1"/>
  <c r="G19" i="16"/>
  <c r="K18" i="16"/>
  <c r="P18" i="16"/>
  <c r="T18" i="16"/>
  <c r="K17" i="16"/>
  <c r="R17" i="16" s="1"/>
  <c r="K16" i="16"/>
  <c r="K15" i="16"/>
  <c r="V15" i="16" s="1"/>
  <c r="K14" i="16"/>
  <c r="P14" i="16" s="1"/>
  <c r="R14" i="16"/>
  <c r="V12" i="16"/>
  <c r="V18" i="16" s="1"/>
  <c r="M28" i="1"/>
  <c r="O28" i="1" s="1"/>
  <c r="Q26" i="1"/>
  <c r="R26" i="1" s="1"/>
  <c r="Q27" i="1"/>
  <c r="R27" i="1" s="1"/>
  <c r="Q28" i="1"/>
  <c r="R28" i="1" s="1"/>
  <c r="Q29" i="1"/>
  <c r="R29" i="1" s="1"/>
  <c r="Q30" i="1"/>
  <c r="R30" i="1" s="1"/>
  <c r="Q31" i="1"/>
  <c r="R31" i="1" s="1"/>
  <c r="Q32" i="1"/>
  <c r="R32" i="1" s="1"/>
  <c r="Q33" i="1"/>
  <c r="R33" i="1" s="1"/>
  <c r="Q34" i="1"/>
  <c r="R34" i="1" s="1"/>
  <c r="Q25" i="1"/>
  <c r="R25" i="1" s="1"/>
  <c r="M29" i="1"/>
  <c r="O29" i="1" s="1"/>
  <c r="M27" i="1"/>
  <c r="O27" i="1" s="1"/>
  <c r="M26" i="1"/>
  <c r="O26" i="1" s="1"/>
  <c r="M25" i="1"/>
  <c r="O25" i="1" s="1"/>
  <c r="M31" i="1"/>
  <c r="O31" i="1" s="1"/>
  <c r="M32" i="1"/>
  <c r="O32" i="1" s="1"/>
  <c r="M33" i="1"/>
  <c r="O33" i="1" s="1"/>
  <c r="M34" i="1"/>
  <c r="O34" i="1" s="1"/>
  <c r="M30" i="1"/>
  <c r="O30" i="1" s="1"/>
  <c r="V12" i="1"/>
  <c r="K15" i="1"/>
  <c r="T15" i="1" s="1"/>
  <c r="P15" i="1"/>
  <c r="K16" i="1"/>
  <c r="P16" i="1" s="1"/>
  <c r="K17" i="1"/>
  <c r="M17" i="1" s="1"/>
  <c r="T17" i="1"/>
  <c r="K14" i="1"/>
  <c r="V14" i="1" s="1"/>
  <c r="K18" i="1"/>
  <c r="R18" i="1"/>
  <c r="G19" i="1"/>
  <c r="P15" i="16"/>
  <c r="T17" i="16"/>
  <c r="V28" i="16"/>
  <c r="W28" i="16" s="1"/>
  <c r="V25" i="16"/>
  <c r="V29" i="16"/>
  <c r="W29" i="16" s="1"/>
  <c r="T35" i="16"/>
  <c r="U35" i="16"/>
  <c r="X11" i="16"/>
  <c r="X29" i="16"/>
  <c r="AB29" i="16" s="1"/>
  <c r="Z29" i="16"/>
  <c r="AA29" i="16"/>
  <c r="Z28" i="16"/>
  <c r="AA28" i="16"/>
  <c r="X28" i="16"/>
  <c r="Z26" i="16"/>
  <c r="AA26" i="16"/>
  <c r="Z25" i="16"/>
  <c r="X27" i="16"/>
  <c r="Y29" i="16"/>
  <c r="Y28" i="16"/>
  <c r="AA25" i="16"/>
  <c r="Y27" i="16"/>
  <c r="H16" i="1"/>
  <c r="P17" i="1"/>
  <c r="R15" i="1"/>
  <c r="R18" i="16"/>
  <c r="M18" i="16"/>
  <c r="H18" i="16"/>
  <c r="H15" i="1"/>
  <c r="H18" i="1"/>
  <c r="M17" i="16"/>
  <c r="P17" i="16"/>
  <c r="T18" i="18"/>
  <c r="M14" i="1"/>
  <c r="R17" i="18"/>
  <c r="P17" i="18"/>
  <c r="H16" i="18"/>
  <c r="P16" i="18"/>
  <c r="H15" i="18"/>
  <c r="M17" i="18"/>
  <c r="H17" i="18"/>
  <c r="R18" i="18"/>
  <c r="P15" i="18"/>
  <c r="T16" i="18"/>
  <c r="M16" i="18"/>
  <c r="T14" i="18"/>
  <c r="M14" i="18"/>
  <c r="P14" i="18"/>
  <c r="R14" i="18"/>
  <c r="AB33" i="16"/>
  <c r="T14" i="16"/>
  <c r="H14" i="16"/>
  <c r="M14" i="16"/>
  <c r="R14" i="19"/>
  <c r="P15" i="19"/>
  <c r="P17" i="19"/>
  <c r="P18" i="19"/>
  <c r="P14" i="19"/>
  <c r="M18" i="1"/>
  <c r="T18" i="1"/>
  <c r="P18" i="1"/>
  <c r="M15" i="1"/>
  <c r="T16" i="19"/>
  <c r="M18" i="19"/>
  <c r="H18" i="19"/>
  <c r="R18" i="19"/>
  <c r="H17" i="1"/>
  <c r="R17" i="1"/>
  <c r="V15" i="1"/>
  <c r="H17" i="16"/>
  <c r="H17" i="19"/>
  <c r="AT27" i="20"/>
  <c r="AT25" i="20"/>
  <c r="AT34" i="20"/>
  <c r="AX33" i="20" s="1"/>
  <c r="U34" i="1" s="1"/>
  <c r="Z34" i="1" s="1"/>
  <c r="AT26" i="20"/>
  <c r="AX25" i="20" s="1"/>
  <c r="U30" i="1" s="1"/>
  <c r="AT15" i="20"/>
  <c r="AW15" i="20" s="1"/>
  <c r="T25" i="1" s="1"/>
  <c r="AB31" i="16" l="1"/>
  <c r="AB30" i="16"/>
  <c r="Z28" i="1"/>
  <c r="AA28" i="1"/>
  <c r="H19" i="18"/>
  <c r="AW21" i="20"/>
  <c r="T28" i="1" s="1"/>
  <c r="AU21" i="20"/>
  <c r="AW33" i="20"/>
  <c r="T34" i="1" s="1"/>
  <c r="Y34" i="1" s="1"/>
  <c r="AU33" i="20"/>
  <c r="M19" i="1"/>
  <c r="X26" i="1"/>
  <c r="Y26" i="1"/>
  <c r="Z31" i="1"/>
  <c r="AA31" i="1"/>
  <c r="AW29" i="20"/>
  <c r="T32" i="1" s="1"/>
  <c r="AU29" i="20"/>
  <c r="AA32" i="1"/>
  <c r="Z32" i="1"/>
  <c r="Y29" i="1"/>
  <c r="X29" i="1"/>
  <c r="T19" i="18"/>
  <c r="Z14" i="18"/>
  <c r="AB14" i="18" s="1"/>
  <c r="AB19" i="18" s="1"/>
  <c r="V19" i="18"/>
  <c r="H14" i="19"/>
  <c r="V14" i="16"/>
  <c r="T15" i="18"/>
  <c r="M16" i="1"/>
  <c r="M15" i="16"/>
  <c r="AT31" i="20"/>
  <c r="AA34" i="1"/>
  <c r="T15" i="16"/>
  <c r="M14" i="19"/>
  <c r="P16" i="19"/>
  <c r="P19" i="19" s="1"/>
  <c r="H18" i="18"/>
  <c r="H14" i="1"/>
  <c r="H19" i="1" s="1"/>
  <c r="K19" i="1"/>
  <c r="T16" i="1"/>
  <c r="H15" i="16"/>
  <c r="R19" i="19"/>
  <c r="H16" i="19"/>
  <c r="AC35" i="20"/>
  <c r="R15" i="16"/>
  <c r="V14" i="19"/>
  <c r="R15" i="18"/>
  <c r="R16" i="1"/>
  <c r="U35" i="20"/>
  <c r="AS35" i="20"/>
  <c r="AT19" i="20"/>
  <c r="T14" i="19"/>
  <c r="K19" i="18"/>
  <c r="P19" i="18"/>
  <c r="P14" i="1"/>
  <c r="P19" i="1" s="1"/>
  <c r="P18" i="18"/>
  <c r="AB28" i="16"/>
  <c r="R19" i="18"/>
  <c r="M15" i="19"/>
  <c r="M16" i="19"/>
  <c r="M17" i="19"/>
  <c r="AK35" i="20"/>
  <c r="X25" i="1"/>
  <c r="Y25" i="1"/>
  <c r="V25" i="1"/>
  <c r="Z30" i="1"/>
  <c r="AA30" i="1"/>
  <c r="U26" i="1"/>
  <c r="AX35" i="20"/>
  <c r="AA27" i="1"/>
  <c r="Z27" i="1"/>
  <c r="Z29" i="1"/>
  <c r="AB29" i="1" s="1"/>
  <c r="AA29" i="1"/>
  <c r="V29" i="1"/>
  <c r="W29" i="1" s="1"/>
  <c r="AU23" i="20"/>
  <c r="X34" i="1"/>
  <c r="AB34" i="1" s="1"/>
  <c r="V34" i="1"/>
  <c r="W34" i="1" s="1"/>
  <c r="Z33" i="1"/>
  <c r="AU17" i="20"/>
  <c r="AU15" i="20"/>
  <c r="AW25" i="20"/>
  <c r="T30" i="1" s="1"/>
  <c r="AU25" i="20"/>
  <c r="AU27" i="20"/>
  <c r="AW27" i="20"/>
  <c r="T31" i="1" s="1"/>
  <c r="V35" i="16"/>
  <c r="V16" i="1"/>
  <c r="Z14" i="1"/>
  <c r="Z18" i="16"/>
  <c r="AB18" i="16"/>
  <c r="M19" i="18"/>
  <c r="V19" i="19"/>
  <c r="Z14" i="19"/>
  <c r="Z19" i="19" s="1"/>
  <c r="Z19" i="18"/>
  <c r="P16" i="16"/>
  <c r="P19" i="16" s="1"/>
  <c r="T16" i="16"/>
  <c r="T19" i="16" s="1"/>
  <c r="R16" i="16"/>
  <c r="R19" i="16" s="1"/>
  <c r="H16" i="16"/>
  <c r="M16" i="16"/>
  <c r="K19" i="16"/>
  <c r="V16" i="16"/>
  <c r="V17" i="1"/>
  <c r="Z15" i="1"/>
  <c r="AB15" i="1" s="1"/>
  <c r="Y28" i="1"/>
  <c r="H19" i="16"/>
  <c r="Z15" i="16"/>
  <c r="T14" i="1"/>
  <c r="V17" i="16"/>
  <c r="T15" i="19"/>
  <c r="T17" i="19"/>
  <c r="R14" i="1"/>
  <c r="Z14" i="16" l="1"/>
  <c r="AB14" i="16"/>
  <c r="V28" i="1"/>
  <c r="W28" i="1" s="1"/>
  <c r="X28" i="1"/>
  <c r="AB28" i="1" s="1"/>
  <c r="T19" i="1"/>
  <c r="H19" i="19"/>
  <c r="M19" i="16"/>
  <c r="AW19" i="20"/>
  <c r="T27" i="1" s="1"/>
  <c r="AU19" i="20"/>
  <c r="AU31" i="20"/>
  <c r="AW31" i="20"/>
  <c r="T33" i="1" s="1"/>
  <c r="R19" i="1"/>
  <c r="AT35" i="20"/>
  <c r="AU35" i="20"/>
  <c r="M19" i="19"/>
  <c r="T19" i="19"/>
  <c r="X32" i="1"/>
  <c r="AB32" i="1" s="1"/>
  <c r="V32" i="1"/>
  <c r="W32" i="1" s="1"/>
  <c r="Y32" i="1"/>
  <c r="M30" i="19"/>
  <c r="N30" i="19" s="1"/>
  <c r="O30" i="19" s="1"/>
  <c r="M25" i="19"/>
  <c r="M28" i="19"/>
  <c r="N28" i="19" s="1"/>
  <c r="O28" i="19" s="1"/>
  <c r="M34" i="19"/>
  <c r="N34" i="19" s="1"/>
  <c r="O34" i="19" s="1"/>
  <c r="M29" i="19"/>
  <c r="N29" i="19" s="1"/>
  <c r="O29" i="19" s="1"/>
  <c r="M26" i="19"/>
  <c r="N26" i="19" s="1"/>
  <c r="O26" i="19" s="1"/>
  <c r="M32" i="19"/>
  <c r="N32" i="19" s="1"/>
  <c r="O32" i="19" s="1"/>
  <c r="M33" i="19"/>
  <c r="N33" i="19" s="1"/>
  <c r="O33" i="19" s="1"/>
  <c r="M27" i="19"/>
  <c r="N27" i="19" s="1"/>
  <c r="O27" i="19" s="1"/>
  <c r="M31" i="19"/>
  <c r="N31" i="19" s="1"/>
  <c r="O31" i="19" s="1"/>
  <c r="AB14" i="1"/>
  <c r="X31" i="1"/>
  <c r="AB31" i="1" s="1"/>
  <c r="V31" i="1"/>
  <c r="W31" i="1" s="1"/>
  <c r="Y31" i="1"/>
  <c r="V26" i="1"/>
  <c r="U35" i="1"/>
  <c r="AB17" i="16"/>
  <c r="Z17" i="16"/>
  <c r="Z17" i="1"/>
  <c r="AB17" i="1" s="1"/>
  <c r="AB14" i="19"/>
  <c r="AB19" i="19" s="1"/>
  <c r="V18" i="1"/>
  <c r="V19" i="1" s="1"/>
  <c r="Z16" i="1"/>
  <c r="AB16" i="1" s="1"/>
  <c r="AB15" i="16"/>
  <c r="Z16" i="16"/>
  <c r="Z19" i="16" s="1"/>
  <c r="AB11" i="16" s="1"/>
  <c r="V19" i="16"/>
  <c r="M25" i="18"/>
  <c r="M33" i="18"/>
  <c r="N33" i="18" s="1"/>
  <c r="O33" i="18" s="1"/>
  <c r="M31" i="18"/>
  <c r="N31" i="18" s="1"/>
  <c r="O31" i="18" s="1"/>
  <c r="M29" i="18"/>
  <c r="N29" i="18" s="1"/>
  <c r="O29" i="18" s="1"/>
  <c r="M28" i="18"/>
  <c r="N28" i="18" s="1"/>
  <c r="O28" i="18" s="1"/>
  <c r="M30" i="18"/>
  <c r="N30" i="18" s="1"/>
  <c r="O30" i="18" s="1"/>
  <c r="M32" i="18"/>
  <c r="N32" i="18" s="1"/>
  <c r="O32" i="18" s="1"/>
  <c r="M27" i="18"/>
  <c r="N27" i="18" s="1"/>
  <c r="O27" i="18" s="1"/>
  <c r="M34" i="18"/>
  <c r="N34" i="18" s="1"/>
  <c r="O34" i="18" s="1"/>
  <c r="M26" i="18"/>
  <c r="N26" i="18" s="1"/>
  <c r="O26" i="18" s="1"/>
  <c r="X30" i="1"/>
  <c r="AB30" i="1" s="1"/>
  <c r="Y30" i="1"/>
  <c r="V30" i="1"/>
  <c r="W30" i="1" s="1"/>
  <c r="X33" i="1" l="1"/>
  <c r="AB33" i="1" s="1"/>
  <c r="V33" i="1"/>
  <c r="W33" i="1" s="1"/>
  <c r="Y33" i="1"/>
  <c r="X11" i="1"/>
  <c r="AW35" i="20"/>
  <c r="AW36" i="20" s="1"/>
  <c r="Y27" i="1"/>
  <c r="Y35" i="1" s="1"/>
  <c r="X27" i="1"/>
  <c r="V27" i="1"/>
  <c r="W27" i="1" s="1"/>
  <c r="T35" i="1"/>
  <c r="W27" i="16"/>
  <c r="Z27" i="16" s="1"/>
  <c r="W26" i="16"/>
  <c r="X26" i="16" s="1"/>
  <c r="W25" i="16"/>
  <c r="X25" i="16" s="1"/>
  <c r="AB16" i="16"/>
  <c r="V35" i="1"/>
  <c r="M35" i="19"/>
  <c r="N25" i="19"/>
  <c r="O25" i="19" s="1"/>
  <c r="N25" i="18"/>
  <c r="O25" i="18" s="1"/>
  <c r="M35" i="18"/>
  <c r="AB19" i="16"/>
  <c r="Z18" i="1"/>
  <c r="Z19" i="1" s="1"/>
  <c r="AB18" i="1" l="1"/>
  <c r="AB19" i="1" s="1"/>
  <c r="AB27" i="1"/>
  <c r="X35" i="1"/>
  <c r="AB11" i="1"/>
  <c r="W25" i="1" s="1"/>
  <c r="Z25" i="1" s="1"/>
  <c r="X35" i="16"/>
  <c r="Y25" i="16"/>
  <c r="AB25" i="16"/>
  <c r="Y26" i="16"/>
  <c r="AB26" i="16"/>
  <c r="AA27" i="16"/>
  <c r="AA35" i="16" s="1"/>
  <c r="AB27" i="16"/>
  <c r="Z35" i="16"/>
  <c r="Y35" i="16" l="1"/>
  <c r="W26" i="1"/>
  <c r="Z26" i="1" s="1"/>
  <c r="AB26" i="1"/>
  <c r="AA26" i="1"/>
  <c r="AB35" i="16"/>
  <c r="Z35" i="1"/>
  <c r="AA25" i="1"/>
  <c r="AB25" i="1"/>
  <c r="AB35" i="1" s="1"/>
  <c r="AA35" i="1" l="1"/>
</calcChain>
</file>

<file path=xl/sharedStrings.xml><?xml version="1.0" encoding="utf-8"?>
<sst xmlns="http://schemas.openxmlformats.org/spreadsheetml/2006/main" count="1257" uniqueCount="260">
  <si>
    <t>REKTÖRLÜK PAYI</t>
  </si>
  <si>
    <t>NO</t>
  </si>
  <si>
    <t>TOPLAM</t>
  </si>
  <si>
    <t>ADI SOYADI</t>
  </si>
  <si>
    <t xml:space="preserve">T.C. </t>
  </si>
  <si>
    <t>S.NO</t>
  </si>
  <si>
    <t>TARİH</t>
  </si>
  <si>
    <t>FİRMA / KİŞİ ADI</t>
  </si>
  <si>
    <t>YATAN TUTAR</t>
  </si>
  <si>
    <t>KDV</t>
  </si>
  <si>
    <t>KDV'SİZ TUTAR</t>
  </si>
  <si>
    <t>HAZİNE PAYI</t>
  </si>
  <si>
    <t>BAP PAYI</t>
  </si>
  <si>
    <t>MAL/HİZMET ALIMLARI İLE DİĞER İHTİYAÇLAR VE YÖNETİCİ PAYI İÇİN AYRILAN</t>
  </si>
  <si>
    <t>BİRİM PAYI</t>
  </si>
  <si>
    <t>1.</t>
  </si>
  <si>
    <t>2.</t>
  </si>
  <si>
    <t>3.</t>
  </si>
  <si>
    <t>4.</t>
  </si>
  <si>
    <t>5.</t>
  </si>
  <si>
    <t>6.</t>
  </si>
  <si>
    <t>7.</t>
  </si>
  <si>
    <t>8.</t>
  </si>
  <si>
    <t>9.</t>
  </si>
  <si>
    <t>10.</t>
  </si>
  <si>
    <t>Adı Soyadı</t>
  </si>
  <si>
    <t>:</t>
  </si>
  <si>
    <t>İmza</t>
  </si>
  <si>
    <t>FAKÜLTE/ENSTİTÜ/YÜKSEKOKUL/EĞİTİM MERKEZİ</t>
  </si>
  <si>
    <t>MAKBUZ / DEKONT</t>
  </si>
  <si>
    <t>EK-1</t>
  </si>
  <si>
    <t>Döner Sermaye gelirlerinin dağıtımında 03.03.2011 tarih ve 27863 sayılı Resmi Gazete'de yayımlanarak</t>
  </si>
  <si>
    <t>yürürlüğe giren 6114 sayılı Kanunun 17. Maddesi ile değişen 2547 Sayılı Kanunun 58. Maddesi gereği</t>
  </si>
  <si>
    <t>bundan böyle aşağıda açıklanan usul ve esaslar doğrultusunda ek ödeme dağıtımı yapılacaktır.</t>
  </si>
  <si>
    <t xml:space="preserve">1. </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</si>
  <si>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Bu oranları yüzde 75'ine kadar artırmaya üniversite yönetim kurulu yetkilidir." Sürekli Eğitim Merkezi ile bünyesinde atölye ve laboratuvar bulunan birimlerin gelirlerinde %30'luk mal ve hizmet alımları, her türlü bakım, onarım, kiralama, devam etmekte olan projelerin tamamlanmasına yönelik inşaat işleri ve diğer ihtiyaçlar ile yönetici payları için kesinti yapılacaktır.   </t>
  </si>
  <si>
    <r>
      <t>Mesai İçi Ek Ödeme Payı Limitleri;</t>
    </r>
    <r>
      <rPr>
        <sz val="10"/>
        <rFont val="Arial Tur"/>
        <charset val="162"/>
      </rPr>
      <t xml:space="preserve"> </t>
    </r>
    <r>
      <rPr>
        <b/>
        <sz val="10"/>
        <rFont val="Arial Tur"/>
        <charset val="162"/>
      </rPr>
      <t>(1)</t>
    </r>
    <r>
      <rPr>
        <sz val="10"/>
        <rFont val="Arial Tur"/>
        <charset val="162"/>
      </rPr>
      <t xml:space="preserve"> Gelir getiren görevlerde çalışan </t>
    </r>
    <r>
      <rPr>
        <u/>
        <sz val="10"/>
        <rFont val="Arial Tur"/>
        <charset val="162"/>
      </rPr>
      <t>öğretim üyesi ve öğretim görevlilerine aylık</t>
    </r>
    <r>
      <rPr>
        <sz val="10"/>
        <rFont val="Arial Tur"/>
        <charset val="162"/>
      </rPr>
      <t xml:space="preserve"> (ek gösterge dahil), yan ödeme, ödenek (geliştirme ödeneği hariç) ve 28/3/1983 tarihli ve 2809 sayılı Kanunun geçici 3 üncü maddesinin beşinci fıkrası uyarınca ödenen tazminat dahil,(makam, temsil ve görev tazminatı ile yabancı dil tazminatı hariç) toplamından oluşan ek ödeme matrahının </t>
    </r>
    <r>
      <rPr>
        <u/>
        <sz val="10"/>
        <rFont val="Arial Tur"/>
        <charset val="162"/>
      </rPr>
      <t>yüzde 800</t>
    </r>
    <r>
      <rPr>
        <sz val="10"/>
        <rFont val="Arial Tur"/>
        <charset val="162"/>
      </rPr>
      <t>'ünü,</t>
    </r>
    <r>
      <rPr>
        <u/>
        <sz val="10"/>
        <rFont val="Arial Tur"/>
        <charset val="162"/>
      </rPr>
      <t xml:space="preserve"> araştırma görevlilerine ise yüzde 500'ünü</t>
    </r>
    <r>
      <rPr>
        <sz val="10"/>
        <rFont val="Arial Tur"/>
        <charset val="162"/>
      </rPr>
      <t xml:space="preserve">; bu yerlerde görevli olmakla birlikte gelire katkısı olmayan öğretim üyesi ve öğretim görevlilerine yüzde 600'ünü, araştırma görevlilerine ise yüzde 300'ünü, </t>
    </r>
    <r>
      <rPr>
        <b/>
        <sz val="10"/>
        <rFont val="Arial Tur"/>
        <charset val="162"/>
      </rPr>
      <t>(2)</t>
    </r>
    <r>
      <rPr>
        <sz val="10"/>
        <rFont val="Arial Tur"/>
        <charset val="162"/>
      </rPr>
      <t xml:space="preserve"> Diğer öğretim elemanlarına ve 657 sayılı Devlet Memurları Kanununa tabi personel (döner sermaye işletme müdürlüğü ve döner sermaye saymanlık personeli dahil) ile aynı Kanunun 4 üncü maddesinin (B) bendine göre sözleşmeli olarak çalışan personele ek ödeme matrahının; hastaneler başmüdürü ve eczacılar için yüzde 250'sini, başhemşireler için yüzde 200'ünü, diğer öğretim elemanları ile diğer personel için yüzde 150'si şeklinde olacaktır.</t>
    </r>
  </si>
  <si>
    <r>
      <t>Mesai Dışı Ek Ödeme Payı Limitleri;  "</t>
    </r>
    <r>
      <rPr>
        <sz val="10"/>
        <rFont val="Arial Tur"/>
        <charset val="162"/>
      </rPr>
      <t>Nöbet hizmetleri hariç olmak üzere mesai saatleri dışında gelir getirici çalışmalarından doğan katkılarına karşılık olarak (1) numaralı bentte belirtilen personel için yüzde 50'sini, (2) numaralı bentte belirtilen personel için yüzde 20'sini geçmeyecek şekilde ayrıca aylık ek ödeme yapılır." yukarıdaki kanun maddesinde de belirtildiği üzere mesai saati dışı ücretleri (1) nolu bend için %50 (Örnek: Öğretim Üyeleri %400), (2) nolu bend için %20 (Örnek: Diğer Öğretim Elemanları;Okutman : %30 ) şeklinde olacaktır.</t>
    </r>
  </si>
  <si>
    <r>
      <t>Yönetici Görevi olan Öğretim Üyesi ve Görevlilerinin Çalışma Şekli; 2547 Sayılı Kanunun (f) fıkrası gereği;</t>
    </r>
    <r>
      <rPr>
        <sz val="10"/>
        <rFont val="Arial Tur"/>
        <charset val="162"/>
      </rPr>
      <t xml:space="preserve"> "Bu fıkra kapsamında bulunan yöneticilere, mesai saatleri içerisinde verdikleri mesleki hizmetlerinden dolayı ayrıca ek ödeme yapılmaz. Mesai saatleri dışında döner sermaye gelirlerine katkıları bulunması halinde alabilecekleri toplam ek ödeme tutarı, hiçbir şekilde yönetici payı dahil ilgisine göre (c) ve (d)  fıkralarında belirtilen esaslara göre hesaplanacak tutarı geçemez." Yönetici pozisyonunda olan Öğretim Üyesi/Görevlileri mesai saatleri içerisinde döner sermaye işi yapamazlar, ancak Mesai Saatleri dışında döner sermaye kapsamında gelir getirici faaliyetlerde bulunabilirler. Bu kapsamda yaptıkları işlerden 3.maddede belirtilen oranlarda ek ödeme alırlar. </t>
    </r>
  </si>
  <si>
    <t>Döner Sermaye Kapsamında iş yapan Öğretim Üyesi/Görevlisi Proje Yürütücüsü olarak anılacak olup, Bireysel Gelir Getirici Faaliyet Cetvelinde kendisine ait düzenlemesi gereken bölümde; yapılan işin Mesai Saatleri içerisinde mi? Yoksa mesai saatleri dışında mı? yapıldığına dair işaretlemeleri yapacaklardır. Ayrıca yapılan döner sermaye işinde Üniversite imkanlarının kullanılıp kullanılmadığına dair bölümüde işaretleyip imzalamaları gerekmektedir.</t>
  </si>
  <si>
    <t xml:space="preserve">Döner Sermaye Kapsamlı olarak yapılan işlerden, Ek Ödeme yapılmak üzere birimizce doldurulacak Bireysel Gelir Getirici Faaliyet Cetvelinde, mesai saatleri içerisinde ve mesai saatleri dışında yapılan işler için birimimiz açısından mesai saati içi ve mesai saati dışı gelirlerinin ayrı ayrı takip edilmesi gerekliliği açısından ikisi içinde ayrı form düzenlenmesi gerekmektedir. </t>
  </si>
  <si>
    <t xml:space="preserve">Döner Sermaye Kapsamlı olarak yapılan işlerden, Ek Ödeme yapılmak üzere birimizce doldurulacak Bireysel Gelir Getirici Faaliyet Cetvelinde, Üniversite imkanlarının kullanıldığı işler ve Üniversite imkanlarının kullanılmadığı işler için birimimiz açısından bunların ayrı ayrı takip edilmesi gerekliliği açısından ikisi içinde ayrı form düzenlenmesi gerekmektedir. </t>
  </si>
  <si>
    <t xml:space="preserve">DÖNER SERMAYE EK ÖDEME DAĞITIMI </t>
  </si>
  <si>
    <t>HAKKINDA AÇIKLAMALAR</t>
  </si>
  <si>
    <t>B1</t>
  </si>
  <si>
    <t>B2</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</si>
  <si>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denmekte olup, ayrıca üniversite imkanlarının kullanılmadığı işler içinde bu pay oranı %15 uygulanmaktadır. Dolayısı ile Payı %30 olan birimde görevli öğr.gör. yaptığı işi üniversite imkanlarını kullanmadan yaptığını beyan ederse bu pay %15 olarak uygulanacaktır. </t>
  </si>
  <si>
    <t>DÖNER SERMAYE ÜCRET DAĞITIM CETVELİ</t>
  </si>
  <si>
    <t>Okutman</t>
  </si>
  <si>
    <t>Yrd.Doç.Dr.</t>
  </si>
  <si>
    <t>KIRKLARELİ ÜNİVERSİTESİ FEN EDEBİYAT FAKÜLTESİ</t>
  </si>
  <si>
    <t>2014-2015 PEDAGOJİK FORMASYON SERTİFİKA EĞİTİMİ PROGRAMI</t>
  </si>
  <si>
    <t>ÖĞRETİM ELEMANININ</t>
  </si>
  <si>
    <t>Mesai Durumu</t>
  </si>
  <si>
    <t>Bitiş Tarihi :31/10/2014</t>
  </si>
  <si>
    <t xml:space="preserve">Toplam Saat </t>
  </si>
  <si>
    <t>S.No</t>
  </si>
  <si>
    <t>ÜNVANI</t>
  </si>
  <si>
    <t xml:space="preserve">ADI VE SOYADI </t>
  </si>
  <si>
    <t>Pt.</t>
  </si>
  <si>
    <t xml:space="preserve">Sa </t>
  </si>
  <si>
    <t>Ça</t>
  </si>
  <si>
    <t xml:space="preserve">Pe </t>
  </si>
  <si>
    <t>Cu</t>
  </si>
  <si>
    <t>Ct.</t>
  </si>
  <si>
    <t>Pz.</t>
  </si>
  <si>
    <t>Toplam</t>
  </si>
  <si>
    <t>Mesai İçi</t>
  </si>
  <si>
    <t>Mesai Dışı</t>
  </si>
  <si>
    <t>Prof.Dr.</t>
  </si>
  <si>
    <t>Kısaltmalar</t>
  </si>
  <si>
    <t>Cu-Cuma</t>
  </si>
  <si>
    <t>Semboller</t>
  </si>
  <si>
    <t>Düzenleyen</t>
  </si>
  <si>
    <t>Onaylayan</t>
  </si>
  <si>
    <t>Pt-Pazartesi</t>
  </si>
  <si>
    <t>Ct-Cumartesi</t>
  </si>
  <si>
    <t>Sa-Salı</t>
  </si>
  <si>
    <t>T-Toplam</t>
  </si>
  <si>
    <t>Ça-Çarşamba</t>
  </si>
  <si>
    <t>Zd-Haftalık Zorunlu Ders Toplamı</t>
  </si>
  <si>
    <t>@</t>
  </si>
  <si>
    <t>Kesilmiş haftalık ders saati</t>
  </si>
  <si>
    <t xml:space="preserve">Pe-Perşembe </t>
  </si>
  <si>
    <t>öd-Haftalık Ücretli Ders Toplamı</t>
  </si>
  <si>
    <t>ÖDENECEK HAKEDİŞ</t>
  </si>
  <si>
    <t>X</t>
  </si>
  <si>
    <t>ÖDENMİŞ HAKEDİŞ</t>
  </si>
  <si>
    <t>TC KİMLİK NO</t>
  </si>
  <si>
    <t>EK ÖDEME MATRAHI</t>
  </si>
  <si>
    <t>KADRO TİPİ</t>
  </si>
  <si>
    <t>MESAİ DIŞI MATRAHI              B2</t>
  </si>
  <si>
    <t>EK ÖDEME KATSAYISI</t>
  </si>
  <si>
    <t>ÖDENECEK    BRÜT TUTAR                       B2</t>
  </si>
  <si>
    <t>ÖDENECEK         BRÜT TUTAR                       B1</t>
  </si>
  <si>
    <t>ÖĞRETİM ELEMANI PAYI</t>
  </si>
  <si>
    <t>KALAN TUTAR</t>
  </si>
  <si>
    <t>MESAİ İÇİ         MATRAHI                 B1</t>
  </si>
  <si>
    <t>TOPLAM PUAN (B1+B2)</t>
  </si>
  <si>
    <t>TOPLAM PUAN    B1+B2</t>
  </si>
  <si>
    <t>ÖDENECEK BRÜT             EK ÖDEME TOPLAMI</t>
  </si>
  <si>
    <t>MESAİ İÇİ TAVAN   ORAN (%)</t>
  </si>
  <si>
    <t xml:space="preserve">MESAİ DIŞI TAVAN ORAN (%) </t>
  </si>
  <si>
    <t>TOPLAM TUTARA ORANI (%)</t>
  </si>
  <si>
    <t>Doç.Dr.</t>
  </si>
  <si>
    <t>Proje Yürütücüsü / Koordinatör</t>
  </si>
  <si>
    <t>Müdür / Dekan</t>
  </si>
  <si>
    <t>Ek Ödeme Oranları</t>
  </si>
  <si>
    <t>Ünvanı</t>
  </si>
  <si>
    <t>Dr.</t>
  </si>
  <si>
    <t>Öğr.Gör.</t>
  </si>
  <si>
    <t>Arş.Gör.</t>
  </si>
  <si>
    <t>Uzman</t>
  </si>
  <si>
    <t xml:space="preserve">3. </t>
  </si>
  <si>
    <t>Yan Ödeme</t>
  </si>
  <si>
    <t>Ödenek (Geliştirme Ödeneği Hariç)</t>
  </si>
  <si>
    <t>Tazminat (Makam,Temsil,Görev ve Yabancı Dil Tazminatı Hariç)</t>
  </si>
  <si>
    <t xml:space="preserve">Ek Ödeme Matrahı </t>
  </si>
  <si>
    <t>Matraha Esas Unsurlar</t>
  </si>
  <si>
    <t>(B) Bireysel Gelir Getirici Faaliyet Puanı :</t>
  </si>
  <si>
    <t>Kurum İçinde bireysel gelir getirici faaliyetlerden dolayı alınan mesai içi (B1)</t>
  </si>
  <si>
    <t>ve mesai dışı (B2) puanlarının toplamnından oluşan puanlardır.</t>
  </si>
  <si>
    <r>
      <rPr>
        <b/>
        <sz val="10"/>
        <rFont val="Arial Tur"/>
        <charset val="162"/>
      </rPr>
      <t>(B) =</t>
    </r>
    <r>
      <rPr>
        <sz val="10"/>
        <rFont val="Arial Tur"/>
        <charset val="162"/>
      </rPr>
      <t xml:space="preserve"> "Gelir Getirici Faaliyet Cetveline" göre alınan toplam puan.</t>
    </r>
  </si>
  <si>
    <t>Dönem Ek Ödeme Katsayısı :</t>
  </si>
  <si>
    <r>
      <t xml:space="preserve">İlgili dönemde tespit edilen ve 1 (bir) puanı ücrete dönüştürmek için kullanılan katsayıdır. İlgili ödeme döneminde dağıtımına karar verilen döner sermaye miktarının, ilgili ödeme döneminde birim bireysel net katkı puanları toplamına bölünmesi sonucu bulunan katsayıyı </t>
    </r>
    <r>
      <rPr>
        <b/>
        <sz val="10"/>
        <rFont val="Arial Tur"/>
        <charset val="162"/>
      </rPr>
      <t>(Dağıtılabilecek Miktar/Birim Bireysel Net Katkı Puanları Toplamı)</t>
    </r>
  </si>
  <si>
    <t>Yönetici Payı Oranları</t>
  </si>
  <si>
    <t>Görevi</t>
  </si>
  <si>
    <t>Oranı</t>
  </si>
  <si>
    <t>Rektör</t>
  </si>
  <si>
    <t>Rektör Yardımcısı</t>
  </si>
  <si>
    <t>Dekan</t>
  </si>
  <si>
    <t>Dekan Yardımcısı</t>
  </si>
  <si>
    <t xml:space="preserve">Müdür </t>
  </si>
  <si>
    <t>Müdür Yardımcısı</t>
  </si>
  <si>
    <t>B1     PUANI</t>
  </si>
  <si>
    <t>B2     PUANI</t>
  </si>
  <si>
    <t>*</t>
  </si>
  <si>
    <t>İzinli-Raporlu Öğr.Elemanı</t>
  </si>
  <si>
    <t>+</t>
  </si>
  <si>
    <t>Gerçek haftalık ders saati</t>
  </si>
  <si>
    <t>-</t>
  </si>
  <si>
    <t>İşleme alınmayan gün</t>
  </si>
  <si>
    <t>Adı ve Soyadı</t>
  </si>
  <si>
    <t xml:space="preserve">Ünvanı    </t>
  </si>
  <si>
    <t>T.C.</t>
  </si>
  <si>
    <t>Yukarıda Beyan Etmiş Olduğum Bilgilerin Doğru Olduğunu Kabul Ediyorum.</t>
  </si>
  <si>
    <t>Mesai İçi Çalışma</t>
  </si>
  <si>
    <t>Mesai Dışı Çalışma</t>
  </si>
  <si>
    <t>Üniversite İmkanları Kullanılmıştır.</t>
  </si>
  <si>
    <t>Üniversite İmkanları Kullanılmamıştır.</t>
  </si>
  <si>
    <t>Örnek x</t>
  </si>
  <si>
    <t>Örnek y</t>
  </si>
  <si>
    <t>Örnek z</t>
  </si>
  <si>
    <t>123456789101</t>
  </si>
  <si>
    <t>123456789102</t>
  </si>
  <si>
    <t>123456789103</t>
  </si>
  <si>
    <t xml:space="preserve">Döner Sermaye gelirlerinden yapılacak ek ödemenin hesaplanmasında, 18.02.2011 tarih ve 27850 sayılı Resmi Gazete’de yayımlanarak yürürlüğe giren “Yükseköğretim Kurumlarında Döner Sermaye Gelirlerinden Yapılacak Ek Ödemenin Dağıtılmasında Uygulanacak Usul ve Esaslara İlişkin Yönetmelik”in 5. Maddesi gereği, Üniversitemiz Yönetim Kurulunun Kararı üzerine, Bireysel Gelir Getirici Faaliyet (B) Puanı ; (Mesai içi : B1 ve Mesai Dışı : B2)  puanı kullanılacaktır. </t>
  </si>
  <si>
    <t>EK-2</t>
  </si>
  <si>
    <t>EK-3</t>
  </si>
  <si>
    <t>Birim Faaliyet Puanı</t>
  </si>
  <si>
    <t>TOPLAM FAALİYET PUANI</t>
  </si>
  <si>
    <t>Faaliyet Türü</t>
  </si>
  <si>
    <t>KATKI ORANI</t>
  </si>
  <si>
    <t>Mesai İçi İşlerde B1 Puanı Uygulanır dolayısı ile faaliyet puanı B1 kutucuğuna yazılacaktır. Mesai Dışı işlerde B2 Puanı uygulanır, ve faaliyet puanı B2 kutucuğuna yazılacaktır. Bunlar bir iş için Sadece B1 veya Sadece B2 olabileceği gibi her ikiside olabilir. O halde her iki kutucuğada ilgili puanın yazılması gerekir. Puantaj tutularak hesaplanan puanlar puantaj formundan otomatik olarak aktarılacaktır.</t>
  </si>
  <si>
    <t>AÇIKLAMA : BU ÖDEME CETVELİ PUANTAJ DÜZENLENEREK YAPILACAK ÖDEMELERDE KULLANILACAKTIR. PUAN BİLGİLERİ PUANTAJ CETVELİNDEN OTOMATİK OLARAK AKTARILACAKTIR.</t>
  </si>
  <si>
    <t>AÇIKLAMA : BU ÖDEME CETVELİ PUANTAJ DÜZENLENMEDEN DAHA ÖNCE YÖNETİM KURULUNCA BELİRLENMİŞ ÇALIŞMA SAATLERİ VE PUANLARIN MANUEL GİRİLMESİ İLE YAPILACAKTIR.</t>
  </si>
  <si>
    <t>AÇIKLAMA : BU ÖDEME CETVELİ ÜNİVERSİTE İMKANLARININ KULLANILMADIĞI İŞLER VEYA BÜNYESİNDE ATÖLYE VE LABORATUVAR OLMAYAN BİRİMLERDE YAPILAN İŞLER İÇİN DAHA ÖNCE PROTOKOL KAPSAMINDA BELİRLENMİŞ                                                                 ÖĞRETİM ELEMANI  / ELEMANLARI KATKI ORANLARININ MANUEL GİRİLMESİ İLE YAPILACAKTIR.</t>
  </si>
  <si>
    <t>Aylık (Ek Gösterge dahil)</t>
  </si>
  <si>
    <t>3.1.</t>
  </si>
  <si>
    <t>Üniversite Ödeneği</t>
  </si>
  <si>
    <t xml:space="preserve">3.2. </t>
  </si>
  <si>
    <t>İdari Görev Ödeneği</t>
  </si>
  <si>
    <t>3.3.</t>
  </si>
  <si>
    <t>Eğitim Öğretim Ödeneği</t>
  </si>
  <si>
    <t>TOPLAM KATKI ORANI</t>
  </si>
  <si>
    <t>Yapmış olduğum döner sermaye faaliyetini, 2547 Sayılı Yükseköğretim Kanununun 58 inci maddesinin ( e ) bendi kapsamında, Üniversite imkanlarını kullanmadan gerçekleştiğimi beyan ederim</t>
  </si>
  <si>
    <t>MASRAF TUTARI VEYA ÖDENMİŞ HAKEDİŞ</t>
  </si>
  <si>
    <t>11.</t>
  </si>
  <si>
    <t>12.</t>
  </si>
  <si>
    <t xml:space="preserve">AY / 1.Hafta </t>
  </si>
  <si>
    <t xml:space="preserve">AY / 2.Hafta </t>
  </si>
  <si>
    <t xml:space="preserve">AY / 3.Hafta </t>
  </si>
  <si>
    <t xml:space="preserve">AY / 4.Hafta </t>
  </si>
  <si>
    <t xml:space="preserve">AY / 5.Hafta </t>
  </si>
  <si>
    <t>Birim Adı</t>
  </si>
  <si>
    <t>Açıklama</t>
  </si>
  <si>
    <t>Mesai İçi   Puan</t>
  </si>
  <si>
    <t>Mesai Dışı Puan</t>
  </si>
  <si>
    <t>Bir Ders Saati (45 dk.)</t>
  </si>
  <si>
    <t>Bir Ders Saati İçin</t>
  </si>
  <si>
    <t>Türkçe Kursu</t>
  </si>
  <si>
    <t>Koordinatörlük yapılan programda ilgili dönemde yürütülen her ders için ayda 4 saat esas alınır.</t>
  </si>
  <si>
    <t>Sürekli Eğitim Uygulama Ve Araştırma Merkezi</t>
  </si>
  <si>
    <t>Uzaktan Eğitim Uygulama Ve Araştırma Merkezi</t>
  </si>
  <si>
    <t>Türkçe Öğretim, Uygulama Ve  Araştırma Merkezi</t>
  </si>
  <si>
    <t>Mühendislik Fakültesi</t>
  </si>
  <si>
    <t>Laboratuvar Analiz / Deney / Test Uygulaması</t>
  </si>
  <si>
    <t>Uygulama Başına</t>
  </si>
  <si>
    <t>BİRİM ADI YAZILACAK</t>
  </si>
  <si>
    <r>
      <rPr>
        <b/>
        <sz val="12"/>
        <color indexed="10"/>
        <rFont val="Times New Roman"/>
        <family val="1"/>
        <charset val="162"/>
      </rPr>
      <t>İŞİN ADI YAZILACAK</t>
    </r>
    <r>
      <rPr>
        <b/>
        <sz val="12"/>
        <rFont val="Times New Roman"/>
        <family val="1"/>
        <charset val="162"/>
      </rPr>
      <t xml:space="preserve"> EK ÖDEME PUANTAJ CETVELİ</t>
    </r>
  </si>
  <si>
    <t>xxxxx</t>
  </si>
  <si>
    <t>xxxx</t>
  </si>
  <si>
    <t>xxx</t>
  </si>
  <si>
    <t xml:space="preserve">KDV                            </t>
  </si>
  <si>
    <t>xxxxxxxxxxxxx</t>
  </si>
  <si>
    <t>AÇIKLAMA : BU ÖDEME CETVELİ 2547 SAYILI KANUNUN 58. MADDESİNİN (K) BENDİ UYARINCA ÜNİVERSİTE-SANAYİ İŞBİRLİĞİ KAPSAMINDA ARAŞTIRMA VE GELİŞTİRME, TASARIM VE YENİLİK PROJELERİ İLE FAALİYETLERİ KAPSAMINDA YAPILAN İŞLER İÇİN DAHA ÖNCE PROTOKOL KAPSAMINDA BELİRLENMİŞ ÖĞRETİM ELEMANI  / ELEMANLARI KATKI ORANLARININ MANUEL GİRİLMESİ İLE YAPILACAKTIR.</t>
  </si>
  <si>
    <t>EK-4</t>
  </si>
  <si>
    <t>Yapmış olduğum döner sermaye faaliyetini, 2547 Sayılı Yükseköğretim Kanununun 58 inci maddesinin ( k ) bendi kapsamında gerçekleştiğimi beyan ederim</t>
  </si>
  <si>
    <t>Öğrt.Gör.Dr.</t>
  </si>
  <si>
    <t>Arş.Gör.Dr.</t>
  </si>
  <si>
    <t>Öğrt.Gör.</t>
  </si>
  <si>
    <t xml:space="preserve">Okutman </t>
  </si>
  <si>
    <t>İleri Teknolojiler Uygulama Ve Araştırma Merkezi</t>
  </si>
  <si>
    <t>Gıda Kontrol Uygulama Ve Araştırma Merkezi</t>
  </si>
  <si>
    <t>10-20 dk Asenkron Çekimi Seslendirmesi</t>
  </si>
  <si>
    <t>Her bir 10-20 dakika çekim için 3 saat esas alınır.</t>
  </si>
  <si>
    <t>Senkron ders oturumunun gerçekleştirilmesi</t>
  </si>
  <si>
    <t>Her bir 50-60 dk asenkron ders için 3 saat esas alınır.</t>
  </si>
  <si>
    <t>Yazılı ve Görsel Ham İçeriğin Geliştirilmesi</t>
  </si>
  <si>
    <t>Her bir 20 sayfa /slayt için 1 saat esas alınır.</t>
  </si>
  <si>
    <t>Asenkron Derslerin Geliştirilmesi</t>
  </si>
  <si>
    <t>Her 5 sayfa/slayt yada 10- 20 dk lık asekron ders için 2 saat esas alınır.</t>
  </si>
  <si>
    <t>Öğrenme Yönetim Sistemi Konfigürasyonu</t>
  </si>
  <si>
    <t>Her bir ders için 3 saat esas alınır.</t>
  </si>
  <si>
    <t>Senkron Ders Oturumlarının Denetimi ve Gözlenmesi</t>
  </si>
  <si>
    <t>Her bir sanal ders oturumu için 1 saat esas alınır.</t>
  </si>
  <si>
    <t>Ders Koordinasyonu ve Denetimi</t>
  </si>
  <si>
    <t>Her bir ders için 2 saat esas alınır.</t>
  </si>
  <si>
    <t>Çevrimiçi Değerlendirme Koordinasyonu</t>
  </si>
  <si>
    <t>Kurs Koordinatörlüğü</t>
  </si>
  <si>
    <t>Unvan/Görev</t>
  </si>
  <si>
    <t>Öğretim Elemanı</t>
  </si>
  <si>
    <t xml:space="preserve">Öğrt.Elm. / Kurs Koordinatörü </t>
  </si>
  <si>
    <t>Öğrt.Elm. / Eğitmen</t>
  </si>
  <si>
    <t>Öğrt.Elm. / Eğitmen Yardımcısı</t>
  </si>
  <si>
    <t>DÖNER SERMAYE İŞLETME MÜDÜRLÜĞÜ</t>
  </si>
  <si>
    <t>13.</t>
  </si>
  <si>
    <t>EK-1 ve EK-2 Dağıtım Cetveli; 2547 Sayılı Yükseköğretim Kanununun 58 inci maddesinin ( c ) ve ( d ) bendi kapsamında bulunan birimler tarafından kullanılacaktır.</t>
  </si>
  <si>
    <t>EK-3 Dağıtım Cetveli; 2547 Sayılı Yükseköğretim Kanununun 58 inci maddesinin ( c ) ve ( d ) bendi kapsamı dışındaki birimler ile öğretim elemanlarının üniversite imkanlarını kullanmadan gerçekleştirdikleri hizmetler için (2547 - 58-e) kullanılacaktır.</t>
  </si>
  <si>
    <t>EK-4 Dağıtım Cetveli; 2547 Sayılı Yükseköğretim Kanununun 58 inci maddesinin ( k ) bendi kapsamında gerçekleştirilen hizmetler için kullanılacaktır.</t>
  </si>
  <si>
    <t>Dr.Öğr.Gör.</t>
  </si>
  <si>
    <t>…./…./ 2019</t>
  </si>
  <si>
    <t>Uygulama Dersleri Kurslar/Eğitimler</t>
  </si>
  <si>
    <t>Teorik Dersler Kurslar/Eğitimler</t>
  </si>
  <si>
    <t>Kurslar Eğitimler</t>
  </si>
  <si>
    <t>Öğrt.Elm. /  Koordinatör</t>
  </si>
  <si>
    <t xml:space="preserve">Her Ders Saati İçin 0,15 Ders Ücreti </t>
  </si>
  <si>
    <t>x</t>
  </si>
  <si>
    <t>Mesai Saati     Toplamı</t>
  </si>
  <si>
    <t>Örnek KİŞİ A</t>
  </si>
  <si>
    <t>Örnek KİŞİ B</t>
  </si>
  <si>
    <t>Pe</t>
  </si>
  <si>
    <t>YALOVA ÜNİVERSİTESİ</t>
  </si>
  <si>
    <t>Başlama Tarihi:.../.../20...</t>
  </si>
  <si>
    <t>Bitiş Tarihi:.../.../20...</t>
  </si>
  <si>
    <t>Bütçe Yılı : 20…</t>
  </si>
  <si>
    <t>Ait Olduğu Ay :</t>
  </si>
  <si>
    <t xml:space="preserve"> 20... MALİ YILI GELİR GETİRİCİ FAALİYET CETVELİ</t>
  </si>
  <si>
    <t xml:space="preserve">……. 20…. TARİH VE ….  SAYLI ÜNİVERSİTE YÖNETİM KURULU KARARI </t>
  </si>
  <si>
    <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</si>
</sst>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T_L_-;\-* #,##0\ _T_L_-;_-* &quot;-&quot;\ _T_L_-;_-@_-"/>
    <numFmt numFmtId="165" formatCode="_-* #,##0.00\ _T_L_-;\-* #,##0.00\ _T_L_-;_-* &quot;-&quot;??\ _T_L_-;_-@_-"/>
    <numFmt numFmtId="166" formatCode="#,##0.0000"/>
    <numFmt numFmtId="167" formatCode="0.0000%"/>
    <numFmt numFmtId="168" formatCode="#,##0_ ;\-#,##0\ "/>
    <numFmt numFmtId="169" formatCode="#,##0.0000_ ;\-#,##0.0000\ "/>
    <numFmt numFmtId="170" formatCode="#,##0.00_ ;\-#,##0.00\ "/>
  </numFmts>
  <fonts count="57" x14ac:knownFonts="1">
    <font>
      <sz val="10"/>
      <name val="Arial Tur"/>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8"/>
      <name val="Arial Tur"/>
      <charset val="162"/>
    </font>
    <font>
      <b/>
      <sz val="10"/>
      <name val="Arial Tur"/>
      <charset val="162"/>
    </font>
    <font>
      <b/>
      <sz val="9"/>
      <name val="Arial Tur"/>
      <charset val="162"/>
    </font>
    <font>
      <b/>
      <sz val="8"/>
      <color indexed="8"/>
      <name val="Calibri"/>
      <family val="2"/>
      <charset val="162"/>
    </font>
    <font>
      <b/>
      <sz val="8"/>
      <name val="Arial Tur"/>
      <charset val="162"/>
    </font>
    <font>
      <b/>
      <sz val="8"/>
      <color indexed="10"/>
      <name val="Arial Tur"/>
      <charset val="162"/>
    </font>
    <font>
      <b/>
      <sz val="12"/>
      <color indexed="8"/>
      <name val="Calibri"/>
      <family val="2"/>
      <charset val="162"/>
    </font>
    <font>
      <b/>
      <sz val="10"/>
      <color indexed="8"/>
      <name val="Calibri"/>
      <family val="2"/>
      <charset val="162"/>
    </font>
    <font>
      <sz val="9"/>
      <name val="Arial Tur"/>
      <charset val="162"/>
    </font>
    <font>
      <u/>
      <sz val="10"/>
      <name val="Arial Tur"/>
      <charset val="162"/>
    </font>
    <font>
      <sz val="10"/>
      <name val="Arial"/>
      <family val="2"/>
      <charset val="162"/>
    </font>
    <font>
      <sz val="13"/>
      <name val="Arial"/>
      <family val="2"/>
    </font>
    <font>
      <b/>
      <sz val="10"/>
      <name val="Arial"/>
      <family val="2"/>
      <charset val="162"/>
    </font>
    <font>
      <sz val="9"/>
      <name val="Arial"/>
      <family val="2"/>
    </font>
    <font>
      <sz val="7"/>
      <name val="Arial"/>
      <family val="2"/>
    </font>
    <font>
      <sz val="6"/>
      <name val="Arial"/>
      <family val="2"/>
    </font>
    <font>
      <sz val="6"/>
      <name val="Arial"/>
      <family val="2"/>
      <charset val="162"/>
    </font>
    <font>
      <b/>
      <sz val="7"/>
      <name val="Arial"/>
      <family val="2"/>
      <charset val="162"/>
    </font>
    <font>
      <sz val="8"/>
      <name val="Arial"/>
      <family val="2"/>
    </font>
    <font>
      <b/>
      <sz val="8"/>
      <name val="Arial"/>
      <family val="2"/>
    </font>
    <font>
      <b/>
      <sz val="9"/>
      <name val="Arial"/>
      <family val="2"/>
      <charset val="162"/>
    </font>
    <font>
      <b/>
      <sz val="8"/>
      <name val="Arial"/>
      <family val="2"/>
      <charset val="162"/>
    </font>
    <font>
      <b/>
      <sz val="7"/>
      <name val="Arial Tur"/>
      <charset val="162"/>
    </font>
    <font>
      <b/>
      <sz val="6"/>
      <name val="Arial Tur"/>
      <charset val="162"/>
    </font>
    <font>
      <sz val="7"/>
      <name val="Arial Tur"/>
      <charset val="162"/>
    </font>
    <font>
      <b/>
      <sz val="12"/>
      <name val="Times New Roman"/>
      <family val="1"/>
      <charset val="162"/>
    </font>
    <font>
      <sz val="8"/>
      <name val="Arial"/>
      <family val="2"/>
      <charset val="162"/>
    </font>
    <font>
      <b/>
      <sz val="10"/>
      <name val="Times New Roman"/>
      <family val="1"/>
      <charset val="162"/>
    </font>
    <font>
      <b/>
      <sz val="9"/>
      <name val="Times New Roman"/>
      <family val="1"/>
      <charset val="162"/>
    </font>
    <font>
      <sz val="9"/>
      <name val="Times New Roman"/>
      <family val="1"/>
      <charset val="162"/>
    </font>
    <font>
      <b/>
      <sz val="12"/>
      <color indexed="10"/>
      <name val="Times New Roman"/>
      <family val="1"/>
      <charset val="162"/>
    </font>
    <font>
      <sz val="10"/>
      <color indexed="10"/>
      <name val="Arial Tur"/>
      <charset val="162"/>
    </font>
    <font>
      <b/>
      <sz val="8"/>
      <color indexed="10"/>
      <name val="Arial Tur"/>
      <charset val="162"/>
    </font>
    <font>
      <b/>
      <sz val="10"/>
      <color indexed="10"/>
      <name val="Arial Tur"/>
      <charset val="162"/>
    </font>
    <font>
      <sz val="10"/>
      <color indexed="55"/>
      <name val="Arial Tur"/>
      <charset val="162"/>
    </font>
    <font>
      <b/>
      <sz val="12"/>
      <color indexed="10"/>
      <name val="Times New Roman"/>
      <family val="1"/>
      <charset val="162"/>
    </font>
    <font>
      <sz val="10"/>
      <color indexed="8"/>
      <name val="Arial Tur"/>
      <charset val="162"/>
    </font>
    <font>
      <sz val="10"/>
      <color indexed="55"/>
      <name val="Arial Tur"/>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s>
  <borders count="14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DashDot">
        <color indexed="64"/>
      </left>
      <right style="mediumDashDot">
        <color indexed="64"/>
      </right>
      <top style="double">
        <color indexed="64"/>
      </top>
      <bottom style="thin">
        <color indexed="64"/>
      </bottom>
      <diagonal/>
    </border>
    <border>
      <left style="mediumDashDotDot">
        <color indexed="64"/>
      </left>
      <right style="mediumDashDotDot">
        <color indexed="64"/>
      </right>
      <top style="double">
        <color indexed="64"/>
      </top>
      <bottom style="thin">
        <color indexed="64"/>
      </bottom>
      <diagonal/>
    </border>
    <border>
      <left style="mediumDashDotDot">
        <color indexed="64"/>
      </left>
      <right style="mediumDashDotDot">
        <color indexed="64"/>
      </right>
      <top/>
      <bottom style="thin">
        <color indexed="64"/>
      </bottom>
      <diagonal/>
    </border>
    <border>
      <left style="mediumDashDot">
        <color indexed="64"/>
      </left>
      <right style="mediumDashDot">
        <color indexed="64"/>
      </right>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mediumDashDot">
        <color indexed="64"/>
      </left>
      <right style="mediumDashDot">
        <color indexed="64"/>
      </right>
      <top style="thin">
        <color indexed="64"/>
      </top>
      <bottom style="double">
        <color indexed="64"/>
      </bottom>
      <diagonal/>
    </border>
    <border>
      <left style="mediumDashDotDot">
        <color indexed="64"/>
      </left>
      <right style="mediumDashDotDot">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8"/>
      </right>
      <top style="double">
        <color indexed="64"/>
      </top>
      <bottom style="thin">
        <color indexed="22"/>
      </bottom>
      <diagonal/>
    </border>
    <border>
      <left style="double">
        <color indexed="8"/>
      </left>
      <right style="double">
        <color indexed="8"/>
      </right>
      <top style="double">
        <color indexed="64"/>
      </top>
      <bottom style="thin">
        <color indexed="22"/>
      </bottom>
      <diagonal/>
    </border>
    <border>
      <left style="double">
        <color indexed="8"/>
      </left>
      <right style="double">
        <color indexed="64"/>
      </right>
      <top style="double">
        <color indexed="64"/>
      </top>
      <bottom style="thin">
        <color indexed="22"/>
      </bottom>
      <diagonal/>
    </border>
    <border>
      <left style="double">
        <color indexed="64"/>
      </left>
      <right style="double">
        <color indexed="8"/>
      </right>
      <top style="thin">
        <color indexed="22"/>
      </top>
      <bottom style="thin">
        <color indexed="22"/>
      </bottom>
      <diagonal/>
    </border>
    <border>
      <left style="double">
        <color indexed="8"/>
      </left>
      <right style="double">
        <color indexed="8"/>
      </right>
      <top style="thin">
        <color indexed="22"/>
      </top>
      <bottom style="thin">
        <color indexed="22"/>
      </bottom>
      <diagonal/>
    </border>
    <border>
      <left style="double">
        <color indexed="8"/>
      </left>
      <right style="double">
        <color indexed="64"/>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double">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DashDotDot">
        <color indexed="64"/>
      </left>
      <right/>
      <top style="double">
        <color indexed="64"/>
      </top>
      <bottom/>
      <diagonal/>
    </border>
    <border>
      <left/>
      <right style="mediumDashDotDot">
        <color indexed="64"/>
      </right>
      <top style="double">
        <color indexed="64"/>
      </top>
      <bottom/>
      <diagonal/>
    </border>
    <border>
      <left style="mediumDashDotDot">
        <color indexed="64"/>
      </left>
      <right/>
      <top/>
      <bottom style="double">
        <color indexed="64"/>
      </bottom>
      <diagonal/>
    </border>
    <border>
      <left/>
      <right style="mediumDashDotDot">
        <color indexed="64"/>
      </right>
      <top/>
      <bottom style="double">
        <color indexed="64"/>
      </bottom>
      <diagonal/>
    </border>
    <border>
      <left style="mediumDashDotDot">
        <color indexed="64"/>
      </left>
      <right style="mediumDashDotDot">
        <color indexed="64"/>
      </right>
      <top style="double">
        <color indexed="64"/>
      </top>
      <bottom/>
      <diagonal/>
    </border>
    <border>
      <left style="mediumDashDotDot">
        <color indexed="64"/>
      </left>
      <right style="mediumDashDotDot">
        <color indexed="64"/>
      </right>
      <top/>
      <bottom style="double">
        <color indexed="64"/>
      </bottom>
      <diagonal/>
    </border>
    <border>
      <left style="mediumDashDotDot">
        <color indexed="64"/>
      </left>
      <right style="double">
        <color indexed="64"/>
      </right>
      <top style="double">
        <color indexed="64"/>
      </top>
      <bottom/>
      <diagonal/>
    </border>
    <border>
      <left style="mediumDashDotDot">
        <color indexed="64"/>
      </left>
      <right style="double">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style="thick">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bottom style="thick">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top/>
      <bottom style="thick">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top/>
      <bottom style="thin">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8"/>
      </left>
      <right/>
      <top style="thin">
        <color indexed="22"/>
      </top>
      <bottom style="thin">
        <color indexed="22"/>
      </bottom>
      <diagonal/>
    </border>
    <border>
      <left/>
      <right/>
      <top style="thin">
        <color indexed="22"/>
      </top>
      <bottom style="thin">
        <color indexed="22"/>
      </bottom>
      <diagonal/>
    </border>
    <border>
      <left/>
      <right style="double">
        <color indexed="8"/>
      </right>
      <top style="thin">
        <color indexed="22"/>
      </top>
      <bottom style="thin">
        <color indexed="22"/>
      </bottom>
      <diagonal/>
    </border>
    <border>
      <left style="double">
        <color indexed="64"/>
      </left>
      <right/>
      <top style="thin">
        <color indexed="22"/>
      </top>
      <bottom style="double">
        <color indexed="64"/>
      </bottom>
      <diagonal/>
    </border>
    <border>
      <left/>
      <right style="double">
        <color indexed="64"/>
      </right>
      <top style="thin">
        <color indexed="22"/>
      </top>
      <bottom style="double">
        <color indexed="64"/>
      </bottom>
      <diagonal/>
    </border>
    <border>
      <left style="double">
        <color indexed="64"/>
      </left>
      <right/>
      <top style="thin">
        <color indexed="22"/>
      </top>
      <bottom style="thin">
        <color indexed="22"/>
      </bottom>
      <diagonal/>
    </border>
    <border>
      <left/>
      <right style="double">
        <color indexed="64"/>
      </right>
      <top style="thin">
        <color indexed="22"/>
      </top>
      <bottom style="thin">
        <color indexed="22"/>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double">
        <color indexed="64"/>
      </top>
      <bottom style="thin">
        <color indexed="22"/>
      </bottom>
      <diagonal/>
    </border>
    <border>
      <left/>
      <right style="double">
        <color indexed="8"/>
      </right>
      <top style="double">
        <color indexed="64"/>
      </top>
      <bottom style="thin">
        <color indexed="22"/>
      </bottom>
      <diagonal/>
    </border>
    <border>
      <left/>
      <right style="double">
        <color indexed="8"/>
      </right>
      <top style="thin">
        <color indexed="22"/>
      </top>
      <bottom style="double">
        <color indexed="64"/>
      </bottom>
      <diagonal/>
    </border>
    <border>
      <left/>
      <right/>
      <top style="thin">
        <color indexed="64"/>
      </top>
      <bottom style="thin">
        <color indexed="64"/>
      </bottom>
      <diagonal/>
    </border>
    <border>
      <left/>
      <right style="double">
        <color indexed="64"/>
      </right>
      <top style="double">
        <color indexed="64"/>
      </top>
      <bottom style="thin">
        <color indexed="22"/>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8"/>
      </left>
      <right/>
      <top style="thin">
        <color indexed="22"/>
      </top>
      <bottom style="double">
        <color indexed="64"/>
      </bottom>
      <diagonal/>
    </border>
    <border>
      <left/>
      <right/>
      <top style="thin">
        <color indexed="22"/>
      </top>
      <bottom style="double">
        <color indexed="64"/>
      </bottom>
      <diagonal/>
    </border>
    <border>
      <left/>
      <right style="double">
        <color indexed="64"/>
      </right>
      <top style="thin">
        <color indexed="64"/>
      </top>
      <bottom/>
      <diagonal/>
    </border>
    <border>
      <left/>
      <right/>
      <top style="thin">
        <color indexed="64"/>
      </top>
      <bottom/>
      <diagonal/>
    </border>
    <border>
      <left style="double">
        <color indexed="8"/>
      </left>
      <right/>
      <top style="double">
        <color indexed="64"/>
      </top>
      <bottom style="thin">
        <color indexed="22"/>
      </bottom>
      <diagonal/>
    </border>
    <border>
      <left/>
      <right/>
      <top style="double">
        <color indexed="64"/>
      </top>
      <bottom style="thin">
        <color indexed="22"/>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ashed">
        <color indexed="64"/>
      </right>
      <top style="medium">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29" fillId="0" borderId="0"/>
    <xf numFmtId="0" fontId="2" fillId="0" borderId="0"/>
    <xf numFmtId="0" fontId="2" fillId="18" borderId="8" applyNumberFormat="0" applyFon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9" fontId="1" fillId="0" borderId="0" applyFont="0" applyFill="0" applyBorder="0" applyAlignment="0" applyProtection="0"/>
  </cellStyleXfs>
  <cellXfs count="631">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2" xfId="33" applyFont="1" applyBorder="1" applyAlignment="1">
      <alignment vertical="center"/>
    </xf>
    <xf numFmtId="0" fontId="0" fillId="0" borderId="0" xfId="0" applyAlignment="1">
      <alignment wrapText="1"/>
    </xf>
    <xf numFmtId="0" fontId="20"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0" fillId="0" borderId="0" xfId="0" applyFont="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4" fillId="24" borderId="10" xfId="0" applyFont="1" applyFill="1" applyBorder="1" applyAlignment="1">
      <alignment horizontal="center" vertical="center" wrapText="1"/>
    </xf>
    <xf numFmtId="0" fontId="37" fillId="25" borderId="16" xfId="0" applyFont="1" applyFill="1" applyBorder="1" applyAlignment="1">
      <alignment horizontal="center" vertical="center"/>
    </xf>
    <xf numFmtId="0" fontId="37" fillId="25" borderId="17" xfId="0" applyFont="1" applyFill="1" applyBorder="1" applyAlignment="1">
      <alignment horizontal="center" vertical="center"/>
    </xf>
    <xf numFmtId="0" fontId="37" fillId="25" borderId="18" xfId="0" applyFont="1" applyFill="1" applyBorder="1" applyAlignment="1">
      <alignment horizontal="center" vertical="center"/>
    </xf>
    <xf numFmtId="0" fontId="37" fillId="25" borderId="19" xfId="0" applyFont="1" applyFill="1" applyBorder="1" applyAlignment="1">
      <alignment horizontal="center" vertical="center"/>
    </xf>
    <xf numFmtId="0" fontId="37" fillId="26" borderId="16" xfId="0" applyFont="1" applyFill="1" applyBorder="1" applyAlignment="1">
      <alignment horizontal="center" vertical="center"/>
    </xf>
    <xf numFmtId="3" fontId="37" fillId="26" borderId="16" xfId="0" applyNumberFormat="1" applyFont="1" applyFill="1" applyBorder="1" applyAlignment="1">
      <alignment horizontal="center" vertical="center"/>
    </xf>
    <xf numFmtId="3" fontId="37" fillId="26" borderId="17" xfId="0" applyNumberFormat="1" applyFont="1" applyFill="1" applyBorder="1" applyAlignment="1">
      <alignment horizontal="center" vertical="center"/>
    </xf>
    <xf numFmtId="3" fontId="37" fillId="26" borderId="18" xfId="0" applyNumberFormat="1" applyFont="1" applyFill="1" applyBorder="1" applyAlignment="1">
      <alignment horizontal="center" vertical="center"/>
    </xf>
    <xf numFmtId="0" fontId="37" fillId="26" borderId="20" xfId="0" applyFont="1" applyFill="1" applyBorder="1" applyAlignment="1">
      <alignment horizontal="center" vertical="center"/>
    </xf>
    <xf numFmtId="3" fontId="37" fillId="27" borderId="16" xfId="0" applyNumberFormat="1" applyFont="1" applyFill="1" applyBorder="1" applyAlignment="1">
      <alignment horizontal="center" vertical="center"/>
    </xf>
    <xf numFmtId="3" fontId="37" fillId="27" borderId="17" xfId="0" applyNumberFormat="1" applyFont="1" applyFill="1" applyBorder="1" applyAlignment="1">
      <alignment horizontal="center" vertical="center"/>
    </xf>
    <xf numFmtId="3" fontId="37" fillId="27" borderId="18" xfId="0" applyNumberFormat="1" applyFont="1" applyFill="1" applyBorder="1" applyAlignment="1">
      <alignment horizontal="center" vertical="center"/>
    </xf>
    <xf numFmtId="3" fontId="37" fillId="27" borderId="21" xfId="0" applyNumberFormat="1" applyFont="1" applyFill="1" applyBorder="1" applyAlignment="1">
      <alignment horizontal="center" vertical="center"/>
    </xf>
    <xf numFmtId="3" fontId="37" fillId="28" borderId="16" xfId="0" applyNumberFormat="1" applyFont="1" applyFill="1" applyBorder="1" applyAlignment="1">
      <alignment horizontal="center" vertical="center"/>
    </xf>
    <xf numFmtId="3" fontId="37" fillId="28" borderId="17" xfId="0" applyNumberFormat="1" applyFont="1" applyFill="1" applyBorder="1" applyAlignment="1">
      <alignment horizontal="center" vertical="center"/>
    </xf>
    <xf numFmtId="3" fontId="37" fillId="28" borderId="18" xfId="0" applyNumberFormat="1" applyFont="1" applyFill="1" applyBorder="1" applyAlignment="1">
      <alignment horizontal="center" vertical="center"/>
    </xf>
    <xf numFmtId="3" fontId="37" fillId="28" borderId="21" xfId="0" applyNumberFormat="1" applyFont="1" applyFill="1" applyBorder="1" applyAlignment="1">
      <alignment horizontal="center" vertical="center"/>
    </xf>
    <xf numFmtId="3" fontId="37" fillId="29" borderId="16" xfId="0" applyNumberFormat="1" applyFont="1" applyFill="1" applyBorder="1" applyAlignment="1">
      <alignment horizontal="center" vertical="center"/>
    </xf>
    <xf numFmtId="3" fontId="37" fillId="29" borderId="17" xfId="0" applyNumberFormat="1" applyFont="1" applyFill="1" applyBorder="1" applyAlignment="1">
      <alignment horizontal="center" vertical="center"/>
    </xf>
    <xf numFmtId="3" fontId="37" fillId="29" borderId="18" xfId="0" applyNumberFormat="1" applyFont="1" applyFill="1" applyBorder="1" applyAlignment="1">
      <alignment horizontal="center" vertical="center"/>
    </xf>
    <xf numFmtId="3" fontId="37" fillId="29" borderId="21" xfId="0" applyNumberFormat="1" applyFont="1" applyFill="1" applyBorder="1" applyAlignment="1">
      <alignment horizontal="center" vertical="center"/>
    </xf>
    <xf numFmtId="3" fontId="37" fillId="24" borderId="0" xfId="0" applyNumberFormat="1" applyFont="1" applyFill="1" applyBorder="1" applyAlignment="1">
      <alignment horizontal="center" vertical="center" wrapText="1"/>
    </xf>
    <xf numFmtId="0" fontId="37" fillId="25" borderId="22" xfId="0" applyFont="1" applyFill="1" applyBorder="1" applyAlignment="1">
      <alignment horizontal="center" vertical="center"/>
    </xf>
    <xf numFmtId="0" fontId="37" fillId="26" borderId="21" xfId="0" applyFont="1" applyFill="1" applyBorder="1" applyAlignment="1">
      <alignment horizontal="center" vertical="center"/>
    </xf>
    <xf numFmtId="0" fontId="37" fillId="25" borderId="23" xfId="0" applyFont="1" applyFill="1" applyBorder="1" applyAlignment="1">
      <alignment horizontal="center" vertical="center"/>
    </xf>
    <xf numFmtId="0" fontId="37" fillId="26" borderId="23" xfId="0" applyFont="1" applyFill="1" applyBorder="1" applyAlignment="1">
      <alignment horizontal="center" vertical="center"/>
    </xf>
    <xf numFmtId="3" fontId="37" fillId="26" borderId="23" xfId="0" applyNumberFormat="1" applyFont="1" applyFill="1" applyBorder="1" applyAlignment="1">
      <alignment horizontal="center" vertical="center"/>
    </xf>
    <xf numFmtId="3" fontId="37" fillId="27" borderId="23" xfId="0" applyNumberFormat="1" applyFont="1" applyFill="1" applyBorder="1" applyAlignment="1">
      <alignment horizontal="center" vertical="center"/>
    </xf>
    <xf numFmtId="3" fontId="37" fillId="28" borderId="23" xfId="0" applyNumberFormat="1" applyFont="1" applyFill="1" applyBorder="1" applyAlignment="1">
      <alignment horizontal="center" vertical="center"/>
    </xf>
    <xf numFmtId="3" fontId="37" fillId="29" borderId="23" xfId="0" applyNumberFormat="1" applyFont="1" applyFill="1" applyBorder="1" applyAlignment="1">
      <alignment horizontal="center" vertical="center"/>
    </xf>
    <xf numFmtId="0" fontId="37" fillId="25" borderId="24" xfId="0" applyFont="1" applyFill="1" applyBorder="1" applyAlignment="1">
      <alignment horizontal="center" vertical="center"/>
    </xf>
    <xf numFmtId="0" fontId="37" fillId="25" borderId="25" xfId="0" applyFont="1" applyFill="1" applyBorder="1" applyAlignment="1">
      <alignment horizontal="center" vertical="center"/>
    </xf>
    <xf numFmtId="0" fontId="37" fillId="25" borderId="26" xfId="0" applyFont="1" applyFill="1" applyBorder="1" applyAlignment="1">
      <alignment horizontal="center" vertical="center"/>
    </xf>
    <xf numFmtId="0" fontId="37" fillId="26" borderId="24" xfId="0" applyFont="1" applyFill="1" applyBorder="1" applyAlignment="1">
      <alignment horizontal="center" vertical="center"/>
    </xf>
    <xf numFmtId="3" fontId="37" fillId="26" borderId="24" xfId="0" applyNumberFormat="1" applyFont="1" applyFill="1" applyBorder="1" applyAlignment="1">
      <alignment horizontal="center" vertical="center"/>
    </xf>
    <xf numFmtId="3" fontId="37" fillId="26" borderId="25" xfId="0" applyNumberFormat="1" applyFont="1" applyFill="1" applyBorder="1" applyAlignment="1">
      <alignment horizontal="center" vertical="center"/>
    </xf>
    <xf numFmtId="3" fontId="37" fillId="26" borderId="26" xfId="0" applyNumberFormat="1" applyFont="1" applyFill="1" applyBorder="1" applyAlignment="1">
      <alignment horizontal="center" vertical="center"/>
    </xf>
    <xf numFmtId="3" fontId="37" fillId="27" borderId="24" xfId="0" applyNumberFormat="1" applyFont="1" applyFill="1" applyBorder="1" applyAlignment="1">
      <alignment horizontal="center" vertical="center"/>
    </xf>
    <xf numFmtId="3" fontId="37" fillId="27" borderId="25" xfId="0" applyNumberFormat="1" applyFont="1" applyFill="1" applyBorder="1" applyAlignment="1">
      <alignment horizontal="center" vertical="center"/>
    </xf>
    <xf numFmtId="3" fontId="37" fillId="27" borderId="26" xfId="0" applyNumberFormat="1" applyFont="1" applyFill="1" applyBorder="1" applyAlignment="1">
      <alignment horizontal="center" vertical="center"/>
    </xf>
    <xf numFmtId="3" fontId="37" fillId="28" borderId="24" xfId="0" applyNumberFormat="1" applyFont="1" applyFill="1" applyBorder="1" applyAlignment="1">
      <alignment horizontal="center" vertical="center"/>
    </xf>
    <xf numFmtId="3" fontId="37" fillId="28" borderId="25" xfId="0" applyNumberFormat="1" applyFont="1" applyFill="1" applyBorder="1" applyAlignment="1">
      <alignment horizontal="center" vertical="center"/>
    </xf>
    <xf numFmtId="3" fontId="37" fillId="28" borderId="26" xfId="0" applyNumberFormat="1" applyFont="1" applyFill="1" applyBorder="1" applyAlignment="1">
      <alignment horizontal="center" vertical="center"/>
    </xf>
    <xf numFmtId="3" fontId="37" fillId="29" borderId="24" xfId="0" applyNumberFormat="1" applyFont="1" applyFill="1" applyBorder="1" applyAlignment="1">
      <alignment horizontal="center" vertical="center"/>
    </xf>
    <xf numFmtId="3" fontId="37" fillId="29" borderId="25" xfId="0" applyNumberFormat="1" applyFont="1" applyFill="1" applyBorder="1" applyAlignment="1">
      <alignment horizontal="center" vertical="center"/>
    </xf>
    <xf numFmtId="3" fontId="37" fillId="29" borderId="26" xfId="0" applyNumberFormat="1" applyFont="1" applyFill="1" applyBorder="1" applyAlignment="1">
      <alignment horizontal="center" vertical="center"/>
    </xf>
    <xf numFmtId="0" fontId="34" fillId="30" borderId="27" xfId="0" applyFont="1" applyFill="1" applyBorder="1" applyAlignment="1" applyProtection="1">
      <alignment horizontal="center" vertical="center" wrapText="1"/>
      <protection locked="0"/>
    </xf>
    <xf numFmtId="0" fontId="37" fillId="25" borderId="28" xfId="0" applyFont="1" applyFill="1" applyBorder="1" applyAlignment="1">
      <alignment horizontal="center" vertical="center"/>
    </xf>
    <xf numFmtId="0" fontId="37" fillId="26" borderId="29" xfId="0" applyFont="1" applyFill="1" applyBorder="1" applyAlignment="1">
      <alignment horizontal="center" vertical="center"/>
    </xf>
    <xf numFmtId="0" fontId="32" fillId="31" borderId="14" xfId="0" applyFont="1" applyFill="1" applyBorder="1" applyAlignment="1">
      <alignment horizontal="center" vertical="center"/>
    </xf>
    <xf numFmtId="0" fontId="32" fillId="31" borderId="0" xfId="0" applyFont="1" applyFill="1" applyBorder="1" applyAlignment="1" applyProtection="1">
      <alignment horizontal="center" vertical="center" wrapText="1"/>
      <protection locked="0"/>
    </xf>
    <xf numFmtId="0" fontId="33" fillId="31" borderId="0" xfId="0" applyFont="1" applyFill="1" applyBorder="1" applyAlignment="1" applyProtection="1">
      <alignment horizontal="center" vertical="center" textRotation="90"/>
      <protection locked="0"/>
    </xf>
    <xf numFmtId="0" fontId="34" fillId="31" borderId="0" xfId="0" applyFont="1" applyFill="1" applyBorder="1" applyAlignment="1" applyProtection="1">
      <alignment horizontal="center" vertical="center" wrapText="1"/>
      <protection locked="0"/>
    </xf>
    <xf numFmtId="0" fontId="37" fillId="31" borderId="0" xfId="0" applyFont="1" applyFill="1" applyBorder="1" applyAlignment="1">
      <alignment horizontal="center" vertical="center"/>
    </xf>
    <xf numFmtId="3" fontId="37" fillId="31" borderId="0" xfId="0" applyNumberFormat="1" applyFont="1" applyFill="1" applyBorder="1" applyAlignment="1">
      <alignment horizontal="center" vertical="center"/>
    </xf>
    <xf numFmtId="0" fontId="37" fillId="31" borderId="0" xfId="0" applyFont="1" applyFill="1" applyBorder="1" applyAlignment="1" applyProtection="1">
      <alignment horizontal="center" vertical="center" wrapText="1"/>
      <protection locked="0"/>
    </xf>
    <xf numFmtId="3" fontId="38" fillId="31" borderId="0" xfId="0" applyNumberFormat="1" applyFont="1" applyFill="1" applyBorder="1" applyAlignment="1">
      <alignment horizontal="center" vertical="center"/>
    </xf>
    <xf numFmtId="0" fontId="37" fillId="31" borderId="0" xfId="0" applyFont="1" applyFill="1" applyBorder="1" applyAlignment="1">
      <alignment horizontal="center" vertical="center" wrapText="1"/>
    </xf>
    <xf numFmtId="2" fontId="37" fillId="31" borderId="10"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2" fontId="0" fillId="0" borderId="10" xfId="0" applyNumberFormat="1" applyBorder="1" applyAlignment="1">
      <alignment horizontal="center" vertical="center"/>
    </xf>
    <xf numFmtId="2" fontId="37" fillId="0" borderId="10" xfId="0" applyNumberFormat="1" applyFont="1" applyBorder="1" applyAlignment="1">
      <alignment horizontal="center" vertical="center"/>
    </xf>
    <xf numFmtId="0" fontId="33" fillId="0" borderId="11" xfId="0" applyFont="1" applyBorder="1" applyAlignment="1">
      <alignment horizontal="center" vertical="center"/>
    </xf>
    <xf numFmtId="0" fontId="33" fillId="0" borderId="11" xfId="0" applyFont="1" applyBorder="1" applyAlignment="1" applyProtection="1">
      <alignment horizontal="center" vertical="center"/>
      <protection locked="0"/>
    </xf>
    <xf numFmtId="2" fontId="0" fillId="0" borderId="30" xfId="0" applyNumberFormat="1" applyBorder="1" applyAlignment="1">
      <alignment horizontal="center" vertical="center"/>
    </xf>
    <xf numFmtId="2" fontId="0" fillId="0" borderId="0" xfId="0" applyNumberFormat="1" applyAlignment="1">
      <alignment horizontal="center" vertical="center"/>
    </xf>
    <xf numFmtId="0" fontId="0" fillId="0" borderId="10" xfId="0"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165" fontId="19" fillId="0" borderId="31" xfId="0" applyNumberFormat="1" applyFont="1" applyBorder="1" applyAlignment="1">
      <alignment horizontal="center" vertical="center"/>
    </xf>
    <xf numFmtId="164" fontId="19" fillId="0" borderId="32"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33" xfId="0" applyNumberFormat="1" applyFont="1" applyBorder="1" applyAlignment="1">
      <alignment horizontal="center" vertical="center"/>
    </xf>
    <xf numFmtId="0" fontId="0" fillId="0" borderId="12" xfId="0" applyBorder="1" applyAlignment="1">
      <alignment vertical="center"/>
    </xf>
    <xf numFmtId="0" fontId="27" fillId="0" borderId="36" xfId="0" applyFont="1" applyBorder="1" applyAlignment="1">
      <alignment horizontal="center" vertical="center"/>
    </xf>
    <xf numFmtId="14" fontId="27" fillId="0" borderId="37" xfId="0" applyNumberFormat="1" applyFont="1" applyBorder="1" applyAlignment="1">
      <alignment horizontal="center" vertical="center"/>
    </xf>
    <xf numFmtId="49" fontId="27" fillId="0" borderId="37" xfId="0" applyNumberFormat="1" applyFont="1" applyBorder="1" applyAlignment="1">
      <alignment horizontal="center" vertical="center"/>
    </xf>
    <xf numFmtId="165" fontId="27" fillId="31" borderId="37" xfId="0" applyNumberFormat="1" applyFont="1" applyFill="1" applyBorder="1" applyAlignment="1">
      <alignment vertical="center"/>
    </xf>
    <xf numFmtId="165" fontId="27" fillId="0" borderId="38" xfId="0" applyNumberFormat="1" applyFont="1" applyBorder="1" applyAlignment="1">
      <alignment vertical="center"/>
    </xf>
    <xf numFmtId="0" fontId="27" fillId="0" borderId="39" xfId="0" applyFont="1" applyBorder="1" applyAlignment="1">
      <alignment horizontal="center" vertical="center"/>
    </xf>
    <xf numFmtId="14" fontId="27" fillId="0" borderId="40" xfId="0" applyNumberFormat="1" applyFont="1" applyBorder="1" applyAlignment="1">
      <alignment horizontal="center" vertical="center"/>
    </xf>
    <xf numFmtId="49" fontId="27" fillId="0" borderId="40" xfId="0" applyNumberFormat="1" applyFont="1" applyBorder="1" applyAlignment="1">
      <alignment horizontal="center" vertical="center"/>
    </xf>
    <xf numFmtId="165" fontId="27" fillId="0" borderId="40" xfId="0" applyNumberFormat="1" applyFont="1" applyFill="1" applyBorder="1" applyAlignment="1">
      <alignment vertical="center"/>
    </xf>
    <xf numFmtId="165" fontId="27" fillId="0" borderId="41" xfId="0" applyNumberFormat="1"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27" xfId="0" applyBorder="1" applyAlignment="1">
      <alignment vertical="center"/>
    </xf>
    <xf numFmtId="0" fontId="0" fillId="0" borderId="5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0" xfId="0" applyBorder="1" applyAlignment="1">
      <alignment vertical="center"/>
    </xf>
    <xf numFmtId="0" fontId="20" fillId="0" borderId="0" xfId="0" applyFont="1" applyAlignment="1">
      <alignment vertical="center"/>
    </xf>
    <xf numFmtId="0" fontId="0" fillId="0" borderId="34" xfId="0" applyBorder="1" applyAlignment="1">
      <alignment vertical="center"/>
    </xf>
    <xf numFmtId="0" fontId="20" fillId="28" borderId="51" xfId="0" applyFont="1" applyFill="1" applyBorder="1" applyAlignment="1">
      <alignment vertical="center"/>
    </xf>
    <xf numFmtId="0" fontId="20" fillId="28" borderId="13" xfId="0" applyFont="1" applyFill="1" applyBorder="1" applyAlignment="1">
      <alignment vertical="center"/>
    </xf>
    <xf numFmtId="0" fontId="20" fillId="28" borderId="52" xfId="0" applyFont="1" applyFill="1" applyBorder="1" applyAlignment="1">
      <alignment vertical="center"/>
    </xf>
    <xf numFmtId="0" fontId="0" fillId="28" borderId="51" xfId="0" applyFill="1" applyBorder="1" applyAlignment="1">
      <alignment vertical="center"/>
    </xf>
    <xf numFmtId="0" fontId="0" fillId="28" borderId="53" xfId="0" applyFill="1" applyBorder="1" applyAlignment="1">
      <alignment vertical="center"/>
    </xf>
    <xf numFmtId="0" fontId="0" fillId="28" borderId="52" xfId="0" applyFill="1" applyBorder="1" applyAlignment="1">
      <alignment vertical="center"/>
    </xf>
    <xf numFmtId="169" fontId="19" fillId="0" borderId="32" xfId="0" applyNumberFormat="1" applyFont="1" applyBorder="1" applyAlignment="1">
      <alignment horizontal="center" vertical="center" shrinkToFit="1"/>
    </xf>
    <xf numFmtId="170" fontId="19" fillId="0" borderId="32" xfId="0" applyNumberFormat="1" applyFont="1" applyBorder="1" applyAlignment="1">
      <alignment horizontal="center" vertical="center"/>
    </xf>
    <xf numFmtId="0" fontId="30" fillId="0" borderId="0" xfId="0" applyFont="1" applyBorder="1" applyAlignment="1">
      <alignment horizontal="center" vertical="center"/>
    </xf>
    <xf numFmtId="164" fontId="19" fillId="0" borderId="54" xfId="0" applyNumberFormat="1" applyFont="1" applyBorder="1" applyAlignment="1">
      <alignment horizontal="center" vertical="center"/>
    </xf>
    <xf numFmtId="164" fontId="19" fillId="0" borderId="50" xfId="0" applyNumberFormat="1" applyFont="1" applyBorder="1" applyAlignment="1">
      <alignment horizontal="center" vertical="center"/>
    </xf>
    <xf numFmtId="3" fontId="40" fillId="24" borderId="55" xfId="0" applyNumberFormat="1" applyFont="1" applyFill="1" applyBorder="1" applyAlignment="1">
      <alignment horizontal="center" vertical="center" wrapText="1"/>
    </xf>
    <xf numFmtId="3" fontId="40" fillId="30" borderId="56" xfId="0" applyNumberFormat="1" applyFont="1" applyFill="1" applyBorder="1" applyAlignment="1">
      <alignment horizontal="center" vertical="center"/>
    </xf>
    <xf numFmtId="164" fontId="43" fillId="0" borderId="31" xfId="0" applyNumberFormat="1" applyFont="1" applyBorder="1" applyAlignment="1">
      <alignment horizontal="center" vertical="center"/>
    </xf>
    <xf numFmtId="164" fontId="43" fillId="0" borderId="32" xfId="0" applyNumberFormat="1" applyFont="1" applyBorder="1" applyAlignment="1">
      <alignment horizontal="center" vertical="center"/>
    </xf>
    <xf numFmtId="164" fontId="43" fillId="0" borderId="33" xfId="0" applyNumberFormat="1" applyFont="1" applyBorder="1" applyAlignment="1">
      <alignment horizontal="center" vertical="center"/>
    </xf>
    <xf numFmtId="0" fontId="33" fillId="0" borderId="0" xfId="0" applyFont="1" applyBorder="1" applyAlignment="1" applyProtection="1">
      <alignment vertical="center"/>
      <protection locked="0"/>
    </xf>
    <xf numFmtId="0" fontId="37" fillId="0" borderId="0" xfId="0" applyFont="1" applyBorder="1" applyAlignment="1">
      <alignment vertic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3" fontId="45" fillId="33" borderId="31" xfId="0" applyNumberFormat="1" applyFont="1" applyFill="1" applyBorder="1" applyAlignment="1">
      <alignment horizontal="center" vertical="center"/>
    </xf>
    <xf numFmtId="0" fontId="52" fillId="34" borderId="0" xfId="0" applyFont="1" applyFill="1" applyAlignment="1">
      <alignment vertical="center"/>
    </xf>
    <xf numFmtId="0" fontId="0" fillId="34" borderId="0" xfId="0" applyFill="1" applyAlignment="1">
      <alignment vertical="center"/>
    </xf>
    <xf numFmtId="0" fontId="21" fillId="0" borderId="30" xfId="0" applyFont="1" applyBorder="1" applyAlignment="1">
      <alignment horizontal="left" vertical="center" indent="5"/>
    </xf>
    <xf numFmtId="0" fontId="33" fillId="25" borderId="59" xfId="0" applyFont="1" applyFill="1" applyBorder="1" applyAlignment="1">
      <alignment horizontal="center" vertical="center"/>
    </xf>
    <xf numFmtId="0" fontId="33" fillId="25" borderId="60" xfId="0" applyFont="1" applyFill="1" applyBorder="1" applyAlignment="1">
      <alignment horizontal="center" vertical="center"/>
    </xf>
    <xf numFmtId="0" fontId="33" fillId="25" borderId="61" xfId="0" applyFont="1" applyFill="1" applyBorder="1" applyAlignment="1">
      <alignment horizontal="center" vertical="center"/>
    </xf>
    <xf numFmtId="0" fontId="33" fillId="26" borderId="59" xfId="0" applyFont="1" applyFill="1" applyBorder="1" applyAlignment="1">
      <alignment horizontal="center" vertical="center"/>
    </xf>
    <xf numFmtId="0" fontId="33" fillId="26" borderId="60" xfId="0" applyFont="1" applyFill="1" applyBorder="1" applyAlignment="1">
      <alignment horizontal="center" vertical="center"/>
    </xf>
    <xf numFmtId="0" fontId="33" fillId="26" borderId="61" xfId="0" applyFont="1" applyFill="1" applyBorder="1" applyAlignment="1">
      <alignment horizontal="center" vertical="center"/>
    </xf>
    <xf numFmtId="0" fontId="33" fillId="27" borderId="59" xfId="0" applyFont="1" applyFill="1" applyBorder="1" applyAlignment="1">
      <alignment horizontal="center" vertical="center"/>
    </xf>
    <xf numFmtId="0" fontId="33" fillId="27" borderId="60" xfId="0" applyFont="1" applyFill="1" applyBorder="1" applyAlignment="1">
      <alignment horizontal="center" vertical="center"/>
    </xf>
    <xf numFmtId="0" fontId="33" fillId="27" borderId="61" xfId="0" applyFont="1" applyFill="1" applyBorder="1" applyAlignment="1">
      <alignment horizontal="center" vertical="center"/>
    </xf>
    <xf numFmtId="0" fontId="33" fillId="28" borderId="59" xfId="0" applyFont="1" applyFill="1" applyBorder="1" applyAlignment="1">
      <alignment horizontal="center" vertical="center"/>
    </xf>
    <xf numFmtId="0" fontId="33" fillId="28" borderId="60" xfId="0" applyFont="1" applyFill="1" applyBorder="1" applyAlignment="1">
      <alignment horizontal="center" vertical="center"/>
    </xf>
    <xf numFmtId="0" fontId="33" fillId="28" borderId="61" xfId="0" applyFont="1" applyFill="1" applyBorder="1" applyAlignment="1">
      <alignment horizontal="center" vertical="center"/>
    </xf>
    <xf numFmtId="0" fontId="33" fillId="29" borderId="59" xfId="0" applyFont="1" applyFill="1" applyBorder="1" applyAlignment="1">
      <alignment horizontal="center" vertical="center"/>
    </xf>
    <xf numFmtId="0" fontId="33" fillId="29" borderId="60" xfId="0" applyFont="1" applyFill="1" applyBorder="1" applyAlignment="1">
      <alignment horizontal="center" vertical="center"/>
    </xf>
    <xf numFmtId="0" fontId="33" fillId="29" borderId="61" xfId="0" applyFont="1" applyFill="1" applyBorder="1" applyAlignment="1">
      <alignment horizontal="center" vertical="center"/>
    </xf>
    <xf numFmtId="3" fontId="45" fillId="33" borderId="50" xfId="0" applyNumberFormat="1" applyFont="1" applyFill="1" applyBorder="1" applyAlignment="1">
      <alignment horizontal="center" vertical="center"/>
    </xf>
    <xf numFmtId="0" fontId="20" fillId="0" borderId="14" xfId="0" applyFont="1" applyBorder="1" applyAlignment="1">
      <alignment horizontal="left" vertical="center"/>
    </xf>
    <xf numFmtId="3" fontId="37" fillId="28" borderId="20" xfId="0" applyNumberFormat="1" applyFont="1" applyFill="1" applyBorder="1" applyAlignment="1">
      <alignment horizontal="center" vertical="center"/>
    </xf>
    <xf numFmtId="3" fontId="37" fillId="29" borderId="20" xfId="0" applyNumberFormat="1" applyFont="1" applyFill="1" applyBorder="1" applyAlignment="1">
      <alignment horizontal="center" vertical="center"/>
    </xf>
    <xf numFmtId="0" fontId="48" fillId="0" borderId="0" xfId="0" applyFont="1"/>
    <xf numFmtId="0" fontId="0" fillId="0" borderId="42" xfId="0" applyBorder="1"/>
    <xf numFmtId="0" fontId="0" fillId="0" borderId="43" xfId="0" applyBorder="1"/>
    <xf numFmtId="0" fontId="0" fillId="0" borderId="44" xfId="0" applyBorder="1"/>
    <xf numFmtId="0" fontId="0" fillId="0" borderId="14" xfId="0" applyBorder="1"/>
    <xf numFmtId="0" fontId="0" fillId="0" borderId="0" xfId="0" applyBorder="1"/>
    <xf numFmtId="0" fontId="0" fillId="0" borderId="10" xfId="0" applyBorder="1"/>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35" borderId="31"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8" fillId="35" borderId="50" xfId="0" applyFont="1" applyFill="1" applyBorder="1" applyAlignment="1">
      <alignment horizontal="center" vertical="center" wrapText="1"/>
    </xf>
    <xf numFmtId="0" fontId="48" fillId="35" borderId="32" xfId="0" applyFont="1" applyFill="1" applyBorder="1" applyAlignment="1">
      <alignment vertical="center" wrapText="1"/>
    </xf>
    <xf numFmtId="0" fontId="48" fillId="35" borderId="62" xfId="0" applyFont="1" applyFill="1" applyBorder="1" applyAlignment="1">
      <alignment vertical="center" wrapText="1"/>
    </xf>
    <xf numFmtId="0" fontId="48" fillId="35" borderId="6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53" fillId="0" borderId="0" xfId="0" applyFont="1" applyBorder="1" applyAlignment="1">
      <alignment vertical="center"/>
    </xf>
    <xf numFmtId="0" fontId="34" fillId="24" borderId="44" xfId="0" applyFont="1" applyFill="1" applyBorder="1" applyAlignment="1">
      <alignment horizontal="center" vertical="center" wrapText="1"/>
    </xf>
    <xf numFmtId="3" fontId="37" fillId="27" borderId="20" xfId="0" applyNumberFormat="1" applyFont="1" applyFill="1" applyBorder="1" applyAlignment="1">
      <alignment horizontal="center" vertical="center"/>
    </xf>
    <xf numFmtId="3" fontId="37" fillId="24" borderId="43" xfId="0" applyNumberFormat="1" applyFont="1" applyFill="1" applyBorder="1" applyAlignment="1">
      <alignment horizontal="center" vertical="center" wrapText="1"/>
    </xf>
    <xf numFmtId="0" fontId="37" fillId="25" borderId="63" xfId="0" applyFont="1" applyFill="1" applyBorder="1" applyAlignment="1">
      <alignment horizontal="center" vertical="center"/>
    </xf>
    <xf numFmtId="0" fontId="37" fillId="25" borderId="64" xfId="0" applyFont="1" applyFill="1" applyBorder="1" applyAlignment="1">
      <alignment horizontal="center" vertical="center"/>
    </xf>
    <xf numFmtId="3" fontId="37" fillId="26" borderId="63" xfId="0" applyNumberFormat="1" applyFont="1" applyFill="1" applyBorder="1" applyAlignment="1">
      <alignment horizontal="center" vertical="center"/>
    </xf>
    <xf numFmtId="3" fontId="37" fillId="26" borderId="64" xfId="0" applyNumberFormat="1" applyFont="1" applyFill="1" applyBorder="1" applyAlignment="1">
      <alignment horizontal="center" vertical="center"/>
    </xf>
    <xf numFmtId="3" fontId="37" fillId="27" borderId="63" xfId="0" applyNumberFormat="1" applyFont="1" applyFill="1" applyBorder="1" applyAlignment="1">
      <alignment horizontal="center" vertical="center"/>
    </xf>
    <xf numFmtId="3" fontId="37" fillId="27" borderId="64" xfId="0" applyNumberFormat="1" applyFont="1" applyFill="1" applyBorder="1" applyAlignment="1">
      <alignment horizontal="center" vertical="center"/>
    </xf>
    <xf numFmtId="3" fontId="37" fillId="27" borderId="29" xfId="0" applyNumberFormat="1" applyFont="1" applyFill="1" applyBorder="1" applyAlignment="1">
      <alignment horizontal="center" vertical="center"/>
    </xf>
    <xf numFmtId="3" fontId="37" fillId="28" borderId="63" xfId="0" applyNumberFormat="1" applyFont="1" applyFill="1" applyBorder="1" applyAlignment="1">
      <alignment horizontal="center" vertical="center"/>
    </xf>
    <xf numFmtId="3" fontId="37" fillId="28" borderId="64" xfId="0" applyNumberFormat="1" applyFont="1" applyFill="1" applyBorder="1" applyAlignment="1">
      <alignment horizontal="center" vertical="center"/>
    </xf>
    <xf numFmtId="3" fontId="37" fillId="28" borderId="29" xfId="0" applyNumberFormat="1" applyFont="1" applyFill="1" applyBorder="1" applyAlignment="1">
      <alignment horizontal="center" vertical="center"/>
    </xf>
    <xf numFmtId="3" fontId="37" fillId="29" borderId="63" xfId="0" applyNumberFormat="1" applyFont="1" applyFill="1" applyBorder="1" applyAlignment="1">
      <alignment horizontal="center" vertical="center"/>
    </xf>
    <xf numFmtId="3" fontId="37" fillId="29" borderId="64" xfId="0" applyNumberFormat="1" applyFont="1" applyFill="1" applyBorder="1" applyAlignment="1">
      <alignment horizontal="center" vertical="center"/>
    </xf>
    <xf numFmtId="3" fontId="37" fillId="29" borderId="29" xfId="0" applyNumberFormat="1" applyFont="1" applyFill="1" applyBorder="1" applyAlignment="1">
      <alignment horizontal="center" vertical="center"/>
    </xf>
    <xf numFmtId="3" fontId="37" fillId="30" borderId="66" xfId="0" applyNumberFormat="1" applyFont="1" applyFill="1" applyBorder="1" applyAlignment="1" applyProtection="1">
      <alignment horizontal="center" vertical="center" wrapText="1"/>
      <protection locked="0"/>
    </xf>
    <xf numFmtId="3" fontId="45" fillId="30" borderId="33" xfId="0" applyNumberFormat="1" applyFont="1" applyFill="1" applyBorder="1" applyAlignment="1">
      <alignment horizontal="center" vertical="center"/>
    </xf>
    <xf numFmtId="0" fontId="33" fillId="25" borderId="67" xfId="0" applyFont="1" applyFill="1" applyBorder="1" applyAlignment="1">
      <alignment horizontal="center" vertical="center"/>
    </xf>
    <xf numFmtId="0" fontId="33" fillId="25" borderId="68" xfId="0" applyFont="1" applyFill="1" applyBorder="1" applyAlignment="1">
      <alignment horizontal="center" vertical="center"/>
    </xf>
    <xf numFmtId="0" fontId="33" fillId="25" borderId="69" xfId="0" applyFont="1" applyFill="1" applyBorder="1" applyAlignment="1">
      <alignment horizontal="center" vertical="center"/>
    </xf>
    <xf numFmtId="0" fontId="33" fillId="26" borderId="67" xfId="0" applyFont="1" applyFill="1" applyBorder="1" applyAlignment="1">
      <alignment horizontal="center" vertical="center"/>
    </xf>
    <xf numFmtId="0" fontId="33" fillId="26" borderId="68" xfId="0" applyFont="1" applyFill="1" applyBorder="1" applyAlignment="1">
      <alignment horizontal="center" vertical="center"/>
    </xf>
    <xf numFmtId="0" fontId="33" fillId="26" borderId="69" xfId="0" applyFont="1" applyFill="1" applyBorder="1" applyAlignment="1">
      <alignment horizontal="center" vertical="center"/>
    </xf>
    <xf numFmtId="0" fontId="33" fillId="27" borderId="67" xfId="0" applyFont="1" applyFill="1" applyBorder="1" applyAlignment="1">
      <alignment horizontal="center" vertical="center"/>
    </xf>
    <xf numFmtId="0" fontId="33" fillId="27" borderId="68" xfId="0" applyFont="1" applyFill="1" applyBorder="1" applyAlignment="1">
      <alignment horizontal="center" vertical="center"/>
    </xf>
    <xf numFmtId="0" fontId="33" fillId="27" borderId="69" xfId="0" applyFont="1" applyFill="1" applyBorder="1" applyAlignment="1">
      <alignment horizontal="center" vertical="center"/>
    </xf>
    <xf numFmtId="0" fontId="33" fillId="28" borderId="67" xfId="0" applyFont="1" applyFill="1" applyBorder="1" applyAlignment="1">
      <alignment horizontal="center" vertical="center"/>
    </xf>
    <xf numFmtId="0" fontId="33" fillId="28" borderId="68" xfId="0" applyFont="1" applyFill="1" applyBorder="1" applyAlignment="1">
      <alignment horizontal="center" vertical="center"/>
    </xf>
    <xf numFmtId="0" fontId="33" fillId="28" borderId="69" xfId="0" applyFont="1" applyFill="1" applyBorder="1" applyAlignment="1">
      <alignment horizontal="center" vertical="center"/>
    </xf>
    <xf numFmtId="0" fontId="33" fillId="29" borderId="67" xfId="0" applyFont="1" applyFill="1" applyBorder="1" applyAlignment="1">
      <alignment horizontal="center" vertical="center"/>
    </xf>
    <xf numFmtId="0" fontId="33" fillId="29" borderId="68" xfId="0" applyFont="1" applyFill="1" applyBorder="1" applyAlignment="1">
      <alignment horizontal="center" vertical="center"/>
    </xf>
    <xf numFmtId="0" fontId="33" fillId="29" borderId="69" xfId="0" applyFont="1" applyFill="1" applyBorder="1" applyAlignment="1">
      <alignment horizontal="center" vertical="center"/>
    </xf>
    <xf numFmtId="0" fontId="33" fillId="35" borderId="70" xfId="0" applyFont="1" applyFill="1" applyBorder="1" applyAlignment="1">
      <alignment horizontal="center" vertical="center" wrapText="1"/>
    </xf>
    <xf numFmtId="0" fontId="33" fillId="35" borderId="71" xfId="0" applyFont="1" applyFill="1" applyBorder="1" applyAlignment="1">
      <alignment horizontal="center" vertical="center" wrapText="1"/>
    </xf>
    <xf numFmtId="0" fontId="48" fillId="0" borderId="0" xfId="0" applyFont="1" applyBorder="1" applyAlignment="1">
      <alignment horizontal="center" vertical="center" wrapText="1"/>
    </xf>
    <xf numFmtId="165" fontId="21" fillId="37" borderId="13" xfId="0" applyNumberFormat="1" applyFont="1" applyFill="1" applyBorder="1" applyAlignment="1">
      <alignment vertical="center"/>
    </xf>
    <xf numFmtId="168" fontId="23" fillId="37" borderId="13" xfId="0" applyNumberFormat="1" applyFont="1" applyFill="1" applyBorder="1" applyAlignment="1">
      <alignment horizontal="center" vertical="center"/>
    </xf>
    <xf numFmtId="168" fontId="23" fillId="37" borderId="13" xfId="0" applyNumberFormat="1" applyFont="1" applyFill="1" applyBorder="1" applyAlignment="1">
      <alignment horizontal="right" vertical="center"/>
    </xf>
    <xf numFmtId="165" fontId="23" fillId="37" borderId="13" xfId="0" applyNumberFormat="1" applyFont="1" applyFill="1" applyBorder="1" applyAlignment="1">
      <alignment horizontal="center" vertical="center"/>
    </xf>
    <xf numFmtId="166" fontId="23" fillId="37" borderId="13" xfId="0" applyNumberFormat="1" applyFont="1" applyFill="1" applyBorder="1" applyAlignment="1">
      <alignment horizontal="center" vertical="center"/>
    </xf>
    <xf numFmtId="169" fontId="23" fillId="37" borderId="13" xfId="0" applyNumberFormat="1" applyFont="1" applyFill="1" applyBorder="1" applyAlignment="1">
      <alignment horizontal="center" vertical="center" shrinkToFit="1"/>
    </xf>
    <xf numFmtId="0" fontId="41" fillId="38" borderId="34" xfId="0" applyFont="1" applyFill="1" applyBorder="1" applyAlignment="1">
      <alignment horizontal="center" vertical="center" wrapText="1"/>
    </xf>
    <xf numFmtId="165" fontId="51" fillId="38" borderId="35" xfId="0" applyNumberFormat="1" applyFont="1" applyFill="1" applyBorder="1" applyAlignment="1">
      <alignment vertical="center" wrapText="1"/>
    </xf>
    <xf numFmtId="0" fontId="26" fillId="38" borderId="15" xfId="33"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15" xfId="0" applyFont="1" applyFill="1" applyBorder="1" applyAlignment="1">
      <alignment horizontal="center" vertical="center"/>
    </xf>
    <xf numFmtId="0" fontId="26" fillId="38" borderId="34" xfId="33" applyFont="1" applyFill="1" applyBorder="1" applyAlignment="1">
      <alignment vertical="center"/>
    </xf>
    <xf numFmtId="0" fontId="20" fillId="38" borderId="34" xfId="0" applyFont="1" applyFill="1" applyBorder="1" applyAlignment="1">
      <alignment vertical="center"/>
    </xf>
    <xf numFmtId="0" fontId="0" fillId="38" borderId="57" xfId="0" applyFill="1" applyBorder="1" applyAlignment="1">
      <alignment horizontal="center" vertical="center"/>
    </xf>
    <xf numFmtId="0" fontId="0" fillId="37" borderId="12" xfId="0" applyFill="1" applyBorder="1" applyAlignment="1">
      <alignment vertical="center"/>
    </xf>
    <xf numFmtId="0" fontId="0" fillId="37" borderId="11" xfId="0" applyFill="1" applyBorder="1" applyAlignment="1">
      <alignment vertical="center"/>
    </xf>
    <xf numFmtId="0" fontId="0" fillId="37" borderId="30" xfId="0" applyFill="1" applyBorder="1" applyAlignment="1">
      <alignment vertical="center"/>
    </xf>
    <xf numFmtId="0" fontId="51" fillId="38" borderId="58" xfId="0" applyFont="1" applyFill="1" applyBorder="1" applyAlignment="1">
      <alignment horizontal="center" vertical="center" wrapText="1"/>
    </xf>
    <xf numFmtId="0" fontId="0" fillId="0" borderId="13" xfId="0" applyBorder="1" applyAlignment="1">
      <alignment horizontal="left" vertical="center" wrapText="1"/>
    </xf>
    <xf numFmtId="0" fontId="20" fillId="0" borderId="54"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0" fillId="0" borderId="13"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NumberFormat="1" applyBorder="1" applyAlignment="1">
      <alignment horizontal="left" vertical="center" wrapText="1"/>
    </xf>
    <xf numFmtId="0" fontId="0" fillId="0" borderId="51" xfId="0" applyNumberFormat="1" applyBorder="1" applyAlignment="1">
      <alignment horizontal="left" vertical="center" wrapText="1"/>
    </xf>
    <xf numFmtId="0" fontId="0" fillId="0" borderId="53" xfId="0" applyNumberFormat="1" applyBorder="1" applyAlignment="1">
      <alignment horizontal="left" vertical="center" wrapText="1"/>
    </xf>
    <xf numFmtId="0" fontId="0" fillId="0" borderId="52" xfId="0" applyNumberFormat="1" applyBorder="1" applyAlignment="1">
      <alignment horizontal="left" vertical="center" wrapText="1"/>
    </xf>
    <xf numFmtId="0" fontId="20" fillId="36" borderId="13" xfId="0" applyFont="1" applyFill="1" applyBorder="1" applyAlignment="1">
      <alignment horizontal="center" vertical="center"/>
    </xf>
    <xf numFmtId="0" fontId="20" fillId="36" borderId="51" xfId="0" applyFont="1" applyFill="1" applyBorder="1" applyAlignment="1">
      <alignment horizontal="center" vertical="center"/>
    </xf>
    <xf numFmtId="0" fontId="20" fillId="36" borderId="53" xfId="0" applyFont="1" applyFill="1" applyBorder="1" applyAlignment="1">
      <alignment horizontal="center" vertical="center"/>
    </xf>
    <xf numFmtId="0" fontId="20" fillId="36" borderId="52" xfId="0" applyFont="1" applyFill="1" applyBorder="1" applyAlignment="1">
      <alignment horizontal="center" vertical="center"/>
    </xf>
    <xf numFmtId="0" fontId="0" fillId="0" borderId="0" xfId="0" applyAlignment="1">
      <alignment horizontal="left" vertical="center" wrapText="1"/>
    </xf>
    <xf numFmtId="0" fontId="20" fillId="36" borderId="54" xfId="0" applyFont="1" applyFill="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6" fillId="35" borderId="42" xfId="0" applyFont="1" applyFill="1" applyBorder="1" applyAlignment="1">
      <alignment horizontal="center" vertical="center" wrapText="1"/>
    </xf>
    <xf numFmtId="0" fontId="46" fillId="35" borderId="1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47" fillId="35" borderId="65" xfId="0" applyFont="1" applyFill="1" applyBorder="1" applyAlignment="1">
      <alignment horizontal="center" vertical="center" wrapText="1"/>
    </xf>
    <xf numFmtId="0" fontId="47" fillId="35" borderId="46" xfId="0" applyFont="1" applyFill="1" applyBorder="1" applyAlignment="1">
      <alignment horizontal="center" vertical="center" wrapText="1"/>
    </xf>
    <xf numFmtId="0" fontId="47" fillId="31" borderId="65" xfId="0" applyFont="1" applyFill="1" applyBorder="1" applyAlignment="1">
      <alignment horizontal="center" vertical="center" wrapText="1"/>
    </xf>
    <xf numFmtId="0" fontId="47" fillId="31" borderId="46" xfId="0" applyFont="1" applyFill="1" applyBorder="1" applyAlignment="1">
      <alignment horizontal="center" vertical="center" wrapText="1"/>
    </xf>
    <xf numFmtId="0" fontId="47" fillId="31" borderId="47"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7" fillId="35" borderId="45" xfId="0" applyFont="1" applyFill="1" applyBorder="1" applyAlignment="1">
      <alignment horizontal="center" vertical="center" wrapText="1"/>
    </xf>
    <xf numFmtId="0" fontId="47" fillId="35" borderId="72" xfId="0" applyFont="1" applyFill="1" applyBorder="1" applyAlignment="1">
      <alignment horizontal="center" vertical="center" wrapText="1"/>
    </xf>
    <xf numFmtId="0" fontId="48" fillId="35" borderId="62" xfId="0" applyFont="1" applyFill="1" applyBorder="1" applyAlignment="1">
      <alignment horizontal="center" vertical="center" wrapText="1"/>
    </xf>
    <xf numFmtId="0" fontId="47" fillId="31" borderId="51" xfId="0" applyFont="1" applyFill="1" applyBorder="1" applyAlignment="1">
      <alignment horizontal="center" vertical="center" wrapText="1"/>
    </xf>
    <xf numFmtId="0" fontId="48" fillId="0" borderId="13" xfId="0" applyFont="1" applyBorder="1" applyAlignment="1">
      <alignment horizontal="center" vertical="center" wrapText="1"/>
    </xf>
    <xf numFmtId="0" fontId="47" fillId="35" borderId="51" xfId="0" applyFont="1" applyFill="1" applyBorder="1" applyAlignment="1">
      <alignment horizontal="center" vertical="center" wrapText="1"/>
    </xf>
    <xf numFmtId="0" fontId="48" fillId="35" borderId="13" xfId="0" applyFont="1" applyFill="1" applyBorder="1" applyAlignment="1">
      <alignment horizontal="center" vertical="center" wrapText="1"/>
    </xf>
    <xf numFmtId="0" fontId="47" fillId="34" borderId="43" xfId="0" applyFont="1" applyFill="1" applyBorder="1" applyAlignment="1">
      <alignment horizontal="center" vertical="center" wrapText="1"/>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6" xfId="0" applyFont="1" applyBorder="1" applyAlignment="1" applyProtection="1">
      <alignment horizontal="center" vertical="center" wrapText="1"/>
      <protection locked="0"/>
    </xf>
    <xf numFmtId="0" fontId="32" fillId="0" borderId="77"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3" fontId="38" fillId="35" borderId="54" xfId="0" applyNumberFormat="1" applyFont="1" applyFill="1" applyBorder="1" applyAlignment="1">
      <alignment horizontal="center" vertical="center"/>
    </xf>
    <xf numFmtId="3" fontId="38" fillId="35" borderId="34" xfId="0" applyNumberFormat="1" applyFont="1" applyFill="1" applyBorder="1" applyAlignment="1">
      <alignment horizontal="center" vertical="center"/>
    </xf>
    <xf numFmtId="3" fontId="37" fillId="24" borderId="73" xfId="0" applyNumberFormat="1" applyFont="1" applyFill="1" applyBorder="1" applyAlignment="1">
      <alignment horizontal="center" vertical="center" wrapText="1"/>
    </xf>
    <xf numFmtId="3" fontId="37" fillId="24" borderId="74" xfId="0" applyNumberFormat="1" applyFont="1" applyFill="1" applyBorder="1" applyAlignment="1">
      <alignment horizontal="center" vertical="center" wrapText="1"/>
    </xf>
    <xf numFmtId="3" fontId="37" fillId="30" borderId="75" xfId="0" applyNumberFormat="1" applyFont="1" applyFill="1" applyBorder="1" applyAlignment="1">
      <alignment horizontal="center" vertical="center"/>
    </xf>
    <xf numFmtId="3" fontId="37" fillId="30" borderId="35" xfId="0" applyNumberFormat="1" applyFont="1" applyFill="1" applyBorder="1" applyAlignment="1">
      <alignment horizontal="center" vertical="center"/>
    </xf>
    <xf numFmtId="0" fontId="37" fillId="35" borderId="73" xfId="0" applyFont="1" applyFill="1" applyBorder="1" applyAlignment="1" applyProtection="1">
      <alignment horizontal="center" vertical="center" wrapText="1"/>
      <protection locked="0"/>
    </xf>
    <xf numFmtId="0" fontId="37" fillId="35" borderId="74" xfId="0" applyFont="1" applyFill="1" applyBorder="1" applyAlignment="1" applyProtection="1">
      <alignment horizontal="center" vertical="center" wrapText="1"/>
      <protection locked="0"/>
    </xf>
    <xf numFmtId="0" fontId="37" fillId="0" borderId="0" xfId="0" applyFont="1" applyBorder="1" applyAlignment="1">
      <alignment horizontal="left" vertical="center"/>
    </xf>
    <xf numFmtId="49" fontId="37" fillId="0" borderId="0" xfId="0" applyNumberFormat="1" applyFont="1" applyBorder="1" applyAlignment="1">
      <alignment horizontal="left" vertical="center"/>
    </xf>
    <xf numFmtId="0" fontId="39" fillId="35" borderId="42" xfId="0" applyFont="1" applyFill="1" applyBorder="1" applyAlignment="1">
      <alignment horizontal="center" vertical="center"/>
    </xf>
    <xf numFmtId="0" fontId="39" fillId="35" borderId="43" xfId="0" applyFont="1" applyFill="1" applyBorder="1" applyAlignment="1">
      <alignment horizontal="center" vertical="center"/>
    </xf>
    <xf numFmtId="0" fontId="39" fillId="35" borderId="79" xfId="0" applyFont="1" applyFill="1" applyBorder="1" applyAlignment="1">
      <alignment horizontal="center" vertical="center"/>
    </xf>
    <xf numFmtId="0" fontId="39" fillId="35" borderId="12" xfId="0" applyFont="1" applyFill="1" applyBorder="1" applyAlignment="1">
      <alignment horizontal="center" vertical="center"/>
    </xf>
    <xf numFmtId="0" fontId="39" fillId="35" borderId="11" xfId="0" applyFont="1" applyFill="1" applyBorder="1" applyAlignment="1">
      <alignment horizontal="center" vertical="center"/>
    </xf>
    <xf numFmtId="0" fontId="39" fillId="35" borderId="81" xfId="0" applyFont="1" applyFill="1" applyBorder="1" applyAlignment="1">
      <alignment horizontal="center" vertical="center"/>
    </xf>
    <xf numFmtId="0" fontId="40" fillId="25" borderId="82" xfId="0" applyFont="1" applyFill="1" applyBorder="1" applyAlignment="1">
      <alignment horizontal="center" vertical="center"/>
    </xf>
    <xf numFmtId="0" fontId="40" fillId="25" borderId="83" xfId="0" applyFont="1" applyFill="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3" fontId="40" fillId="37" borderId="51" xfId="0" applyNumberFormat="1" applyFont="1" applyFill="1" applyBorder="1" applyAlignment="1">
      <alignment horizontal="center" vertical="center" wrapText="1"/>
    </xf>
    <xf numFmtId="3" fontId="40" fillId="37" borderId="52" xfId="0" applyNumberFormat="1" applyFont="1" applyFill="1" applyBorder="1" applyAlignment="1">
      <alignment horizontal="center" vertical="center" wrapText="1"/>
    </xf>
    <xf numFmtId="3" fontId="40" fillId="29" borderId="82" xfId="0" applyNumberFormat="1" applyFont="1" applyFill="1" applyBorder="1" applyAlignment="1">
      <alignment horizontal="center" vertical="center"/>
    </xf>
    <xf numFmtId="3" fontId="40" fillId="29" borderId="83" xfId="0" applyNumberFormat="1" applyFont="1" applyFill="1" applyBorder="1" applyAlignment="1">
      <alignment horizontal="center" vertical="center"/>
    </xf>
    <xf numFmtId="3" fontId="40" fillId="32" borderId="84" xfId="0" applyNumberFormat="1" applyFont="1" applyFill="1" applyBorder="1" applyAlignment="1" applyProtection="1">
      <alignment horizontal="center" vertical="center" wrapText="1"/>
      <protection locked="0"/>
    </xf>
    <xf numFmtId="3" fontId="40" fillId="32" borderId="85" xfId="0" applyNumberFormat="1" applyFont="1" applyFill="1" applyBorder="1" applyAlignment="1" applyProtection="1">
      <alignment horizontal="center" vertical="center" wrapText="1"/>
      <protection locked="0"/>
    </xf>
    <xf numFmtId="3" fontId="40" fillId="35" borderId="78" xfId="0" applyNumberFormat="1" applyFont="1" applyFill="1" applyBorder="1" applyAlignment="1">
      <alignment horizontal="center" vertical="center"/>
    </xf>
    <xf numFmtId="3" fontId="40" fillId="35" borderId="43" xfId="0" applyNumberFormat="1" applyFont="1" applyFill="1" applyBorder="1" applyAlignment="1">
      <alignment horizontal="center" vertical="center"/>
    </xf>
    <xf numFmtId="3" fontId="40" fillId="35" borderId="79" xfId="0" applyNumberFormat="1" applyFont="1" applyFill="1" applyBorder="1" applyAlignment="1">
      <alignment horizontal="center" vertical="center"/>
    </xf>
    <xf numFmtId="3" fontId="40" fillId="35" borderId="80" xfId="0" applyNumberFormat="1" applyFont="1" applyFill="1" applyBorder="1" applyAlignment="1">
      <alignment horizontal="center" vertical="center"/>
    </xf>
    <xf numFmtId="3" fontId="40" fillId="35" borderId="11" xfId="0" applyNumberFormat="1" applyFont="1" applyFill="1" applyBorder="1" applyAlignment="1">
      <alignment horizontal="center" vertical="center"/>
    </xf>
    <xf numFmtId="3" fontId="40" fillId="35" borderId="81" xfId="0" applyNumberFormat="1" applyFont="1" applyFill="1" applyBorder="1" applyAlignment="1">
      <alignment horizontal="center" vertical="center"/>
    </xf>
    <xf numFmtId="3" fontId="40" fillId="28" borderId="82" xfId="0" applyNumberFormat="1" applyFont="1" applyFill="1" applyBorder="1" applyAlignment="1">
      <alignment horizontal="center" vertical="center"/>
    </xf>
    <xf numFmtId="3" fontId="40" fillId="28" borderId="83" xfId="0" applyNumberFormat="1" applyFont="1" applyFill="1" applyBorder="1" applyAlignment="1">
      <alignment horizontal="center" vertical="center"/>
    </xf>
    <xf numFmtId="0" fontId="37" fillId="35" borderId="78" xfId="0" applyFont="1" applyFill="1" applyBorder="1" applyAlignment="1">
      <alignment horizontal="center" vertical="center"/>
    </xf>
    <xf numFmtId="0" fontId="37" fillId="35" borderId="43" xfId="0" applyFont="1" applyFill="1" applyBorder="1" applyAlignment="1">
      <alignment horizontal="center" vertical="center"/>
    </xf>
    <xf numFmtId="0" fontId="37" fillId="35" borderId="79" xfId="0" applyFont="1" applyFill="1" applyBorder="1" applyAlignment="1">
      <alignment horizontal="center" vertical="center"/>
    </xf>
    <xf numFmtId="0" fontId="37" fillId="35" borderId="80" xfId="0" applyFont="1" applyFill="1" applyBorder="1" applyAlignment="1">
      <alignment horizontal="center" vertical="center"/>
    </xf>
    <xf numFmtId="0" fontId="37" fillId="35" borderId="11" xfId="0" applyFont="1" applyFill="1" applyBorder="1" applyAlignment="1">
      <alignment horizontal="center" vertical="center"/>
    </xf>
    <xf numFmtId="0" fontId="37" fillId="35" borderId="81" xfId="0" applyFont="1" applyFill="1" applyBorder="1" applyAlignment="1">
      <alignment horizontal="center" vertical="center"/>
    </xf>
    <xf numFmtId="0" fontId="40" fillId="26" borderId="82" xfId="0" applyFont="1" applyFill="1" applyBorder="1" applyAlignment="1">
      <alignment horizontal="center" vertical="center"/>
    </xf>
    <xf numFmtId="0" fontId="40" fillId="26" borderId="83" xfId="0" applyFont="1" applyFill="1" applyBorder="1" applyAlignment="1">
      <alignment horizontal="center" vertical="center"/>
    </xf>
    <xf numFmtId="3" fontId="40" fillId="27" borderId="82" xfId="0" applyNumberFormat="1" applyFont="1" applyFill="1" applyBorder="1" applyAlignment="1">
      <alignment horizontal="center" vertical="center"/>
    </xf>
    <xf numFmtId="3" fontId="40" fillId="27" borderId="83" xfId="0" applyNumberFormat="1" applyFont="1" applyFill="1" applyBorder="1" applyAlignment="1">
      <alignment horizontal="center" vertical="center"/>
    </xf>
    <xf numFmtId="3" fontId="37" fillId="30" borderId="86" xfId="0" applyNumberFormat="1" applyFont="1" applyFill="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7" fillId="35" borderId="87" xfId="0" applyFont="1" applyFill="1" applyBorder="1" applyAlignment="1" applyProtection="1">
      <alignment horizontal="center" vertical="center" wrapText="1"/>
      <protection locked="0"/>
    </xf>
    <xf numFmtId="3" fontId="38" fillId="35" borderId="15" xfId="0" applyNumberFormat="1" applyFont="1" applyFill="1" applyBorder="1" applyAlignment="1">
      <alignment horizontal="center" vertical="center"/>
    </xf>
    <xf numFmtId="3" fontId="37" fillId="24" borderId="87" xfId="0" applyNumberFormat="1"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86" xfId="0" applyFont="1" applyFill="1" applyBorder="1" applyAlignment="1">
      <alignment horizontal="center" vertical="center" wrapText="1"/>
    </xf>
    <xf numFmtId="0" fontId="33" fillId="25" borderId="89" xfId="0" applyFont="1" applyFill="1" applyBorder="1" applyAlignment="1">
      <alignment horizontal="center" vertical="center"/>
    </xf>
    <xf numFmtId="0" fontId="33" fillId="25" borderId="90" xfId="0" applyFont="1" applyFill="1" applyBorder="1" applyAlignment="1">
      <alignment horizontal="center" vertical="center"/>
    </xf>
    <xf numFmtId="0" fontId="33" fillId="26" borderId="91" xfId="0" applyFont="1" applyFill="1" applyBorder="1" applyAlignment="1">
      <alignment horizontal="center" vertical="center"/>
    </xf>
    <xf numFmtId="0" fontId="33" fillId="26" borderId="92" xfId="0" applyFont="1" applyFill="1" applyBorder="1" applyAlignment="1">
      <alignment horizontal="center" vertical="center"/>
    </xf>
    <xf numFmtId="0" fontId="33" fillId="27" borderId="91" xfId="0" applyFont="1" applyFill="1" applyBorder="1" applyAlignment="1">
      <alignment horizontal="center" vertical="center"/>
    </xf>
    <xf numFmtId="0" fontId="33" fillId="27" borderId="92" xfId="0" applyFont="1" applyFill="1" applyBorder="1" applyAlignment="1">
      <alignment horizontal="center" vertical="center"/>
    </xf>
    <xf numFmtId="0" fontId="33" fillId="28" borderId="91" xfId="0" applyFont="1" applyFill="1" applyBorder="1" applyAlignment="1">
      <alignment horizontal="center" vertical="center"/>
    </xf>
    <xf numFmtId="0" fontId="33" fillId="28" borderId="92" xfId="0" applyFont="1" applyFill="1" applyBorder="1" applyAlignment="1">
      <alignment horizontal="center" vertical="center"/>
    </xf>
    <xf numFmtId="0" fontId="33" fillId="29" borderId="91" xfId="0" applyFont="1" applyFill="1" applyBorder="1" applyAlignment="1">
      <alignment horizontal="center" vertical="center"/>
    </xf>
    <xf numFmtId="0" fontId="33" fillId="29" borderId="92" xfId="0" applyFont="1" applyFill="1" applyBorder="1" applyAlignment="1">
      <alignment horizontal="center" vertical="center"/>
    </xf>
    <xf numFmtId="0" fontId="39" fillId="35" borderId="14" xfId="0" applyFont="1" applyFill="1" applyBorder="1" applyAlignment="1">
      <alignment horizontal="center" vertical="center"/>
    </xf>
    <xf numFmtId="0" fontId="39" fillId="35" borderId="0" xfId="0" applyFont="1" applyFill="1" applyBorder="1" applyAlignment="1">
      <alignment horizontal="center" vertical="center"/>
    </xf>
    <xf numFmtId="0" fontId="39" fillId="35" borderId="45" xfId="0" applyFont="1" applyFill="1" applyBorder="1" applyAlignment="1">
      <alignment horizontal="center" vertical="center"/>
    </xf>
    <xf numFmtId="0" fontId="39" fillId="35" borderId="111" xfId="0" applyFont="1" applyFill="1" applyBorder="1" applyAlignment="1">
      <alignment horizontal="center" vertical="center"/>
    </xf>
    <xf numFmtId="0" fontId="37" fillId="35" borderId="73" xfId="0" applyFont="1" applyFill="1" applyBorder="1" applyAlignment="1">
      <alignment horizontal="center" vertical="center" wrapText="1"/>
    </xf>
    <xf numFmtId="0" fontId="37" fillId="35" borderId="87" xfId="0" applyFont="1" applyFill="1" applyBorder="1" applyAlignment="1">
      <alignment horizontal="center" vertical="center" wrapText="1"/>
    </xf>
    <xf numFmtId="0" fontId="37" fillId="35" borderId="112" xfId="0" applyFont="1" applyFill="1" applyBorder="1" applyAlignment="1">
      <alignment horizontal="center" vertical="center" wrapText="1"/>
    </xf>
    <xf numFmtId="0" fontId="35" fillId="35" borderId="75" xfId="0" applyFont="1" applyFill="1" applyBorder="1" applyAlignment="1">
      <alignment horizontal="center" vertical="center" wrapText="1"/>
    </xf>
    <xf numFmtId="0" fontId="35" fillId="35" borderId="86" xfId="0" applyFont="1" applyFill="1" applyBorder="1" applyAlignment="1">
      <alignment horizontal="center" vertical="center" wrapText="1"/>
    </xf>
    <xf numFmtId="0" fontId="35" fillId="35" borderId="113" xfId="0" applyFont="1" applyFill="1" applyBorder="1" applyAlignment="1">
      <alignment horizontal="center" vertical="center" wrapText="1"/>
    </xf>
    <xf numFmtId="0" fontId="31" fillId="35" borderId="42"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44" xfId="0" applyFont="1" applyFill="1" applyBorder="1" applyAlignment="1">
      <alignment horizontal="center" vertical="center"/>
    </xf>
    <xf numFmtId="0" fontId="31" fillId="35" borderId="14" xfId="0" applyFont="1" applyFill="1" applyBorder="1" applyAlignment="1">
      <alignment horizontal="center" vertical="center"/>
    </xf>
    <xf numFmtId="0" fontId="31" fillId="35" borderId="0" xfId="0" applyFont="1" applyFill="1" applyBorder="1" applyAlignment="1">
      <alignment horizontal="center" vertical="center"/>
    </xf>
    <xf numFmtId="0" fontId="31" fillId="35" borderId="10" xfId="0" applyFont="1" applyFill="1" applyBorder="1" applyAlignment="1">
      <alignment horizontal="center" vertical="center"/>
    </xf>
    <xf numFmtId="0" fontId="31" fillId="35" borderId="12"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30" xfId="0" applyFont="1" applyFill="1" applyBorder="1" applyAlignment="1">
      <alignment horizontal="center" vertical="center"/>
    </xf>
    <xf numFmtId="0" fontId="40" fillId="35" borderId="43" xfId="0" applyFont="1" applyFill="1" applyBorder="1" applyAlignment="1">
      <alignment horizontal="center" vertical="center" textRotation="90" wrapText="1"/>
    </xf>
    <xf numFmtId="0" fontId="40" fillId="35" borderId="0" xfId="0" applyFont="1" applyFill="1" applyBorder="1" applyAlignment="1">
      <alignment horizontal="center" vertical="center" textRotation="90" wrapText="1"/>
    </xf>
    <xf numFmtId="0" fontId="40" fillId="35" borderId="103" xfId="0" applyFont="1" applyFill="1" applyBorder="1" applyAlignment="1">
      <alignment horizontal="center" vertical="center" textRotation="90" wrapText="1"/>
    </xf>
    <xf numFmtId="0" fontId="40" fillId="35" borderId="104" xfId="0" applyFont="1" applyFill="1" applyBorder="1" applyAlignment="1">
      <alignment horizontal="center" vertical="center" textRotation="90" wrapText="1"/>
    </xf>
    <xf numFmtId="0" fontId="36" fillId="35" borderId="105" xfId="0" applyFont="1" applyFill="1" applyBorder="1" applyAlignment="1">
      <alignment horizontal="center" vertical="center" wrapText="1"/>
    </xf>
    <xf numFmtId="0" fontId="36" fillId="35" borderId="106" xfId="0" applyFont="1" applyFill="1" applyBorder="1" applyAlignment="1">
      <alignment horizontal="center" vertical="center" wrapText="1"/>
    </xf>
    <xf numFmtId="0" fontId="36" fillId="35" borderId="107" xfId="0" applyFont="1" applyFill="1" applyBorder="1" applyAlignment="1">
      <alignment horizontal="center" vertical="center" wrapText="1"/>
    </xf>
    <xf numFmtId="0" fontId="36" fillId="35" borderId="108" xfId="0" applyFont="1" applyFill="1" applyBorder="1" applyAlignment="1">
      <alignment horizontal="center" vertical="center" wrapText="1"/>
    </xf>
    <xf numFmtId="0" fontId="36" fillId="35" borderId="109" xfId="0" applyFont="1" applyFill="1" applyBorder="1" applyAlignment="1">
      <alignment horizontal="center" vertical="center" wrapText="1"/>
    </xf>
    <xf numFmtId="0" fontId="36" fillId="35" borderId="54" xfId="0" applyFont="1" applyFill="1" applyBorder="1" applyAlignment="1">
      <alignment horizontal="center" vertical="center" wrapText="1"/>
    </xf>
    <xf numFmtId="0" fontId="36" fillId="35" borderId="15" xfId="0" applyFont="1" applyFill="1" applyBorder="1" applyAlignment="1">
      <alignment horizontal="center" vertical="center" wrapText="1"/>
    </xf>
    <xf numFmtId="0" fontId="36" fillId="35" borderId="110"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0" fontId="36" fillId="35" borderId="14" xfId="0" applyFont="1" applyFill="1" applyBorder="1" applyAlignment="1">
      <alignment horizontal="center" vertical="center" wrapText="1"/>
    </xf>
    <xf numFmtId="0" fontId="36" fillId="35" borderId="10" xfId="0" applyFont="1" applyFill="1" applyBorder="1" applyAlignment="1">
      <alignment horizontal="center" vertical="center" wrapText="1"/>
    </xf>
    <xf numFmtId="0" fontId="36" fillId="35" borderId="12"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9" fillId="35" borderId="93" xfId="0" applyFont="1" applyFill="1" applyBorder="1" applyAlignment="1">
      <alignment horizontal="center" vertical="center" wrapText="1"/>
    </xf>
    <xf numFmtId="0" fontId="39" fillId="35" borderId="87" xfId="0" applyFont="1" applyFill="1" applyBorder="1" applyAlignment="1">
      <alignment horizontal="center" vertical="center" wrapText="1"/>
    </xf>
    <xf numFmtId="0" fontId="39" fillId="35" borderId="94" xfId="0" applyFont="1" applyFill="1" applyBorder="1" applyAlignment="1">
      <alignment horizontal="center" vertical="center" wrapText="1"/>
    </xf>
    <xf numFmtId="0" fontId="39" fillId="35" borderId="95" xfId="0" applyFont="1" applyFill="1" applyBorder="1" applyAlignment="1">
      <alignment horizontal="center" vertical="center"/>
    </xf>
    <xf numFmtId="0" fontId="39" fillId="35" borderId="96" xfId="0" applyFont="1" applyFill="1" applyBorder="1" applyAlignment="1">
      <alignment horizontal="center" vertical="center"/>
    </xf>
    <xf numFmtId="0" fontId="39" fillId="35" borderId="97" xfId="0" applyFont="1" applyFill="1" applyBorder="1" applyAlignment="1">
      <alignment horizontal="center" vertical="center"/>
    </xf>
    <xf numFmtId="0" fontId="39" fillId="35" borderId="98" xfId="0" applyFont="1" applyFill="1" applyBorder="1" applyAlignment="1">
      <alignment horizontal="center" vertical="center"/>
    </xf>
    <xf numFmtId="0" fontId="39" fillId="35" borderId="99"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101" xfId="0" applyFont="1" applyFill="1" applyBorder="1" applyAlignment="1">
      <alignment horizontal="center" vertical="center"/>
    </xf>
    <xf numFmtId="0" fontId="36" fillId="25" borderId="102" xfId="0" applyFont="1" applyFill="1" applyBorder="1" applyAlignment="1">
      <alignment horizontal="center" vertical="center"/>
    </xf>
    <xf numFmtId="0" fontId="36" fillId="26" borderId="100" xfId="0" applyFont="1" applyFill="1" applyBorder="1" applyAlignment="1">
      <alignment horizontal="center" vertical="center"/>
    </xf>
    <xf numFmtId="0" fontId="36" fillId="26" borderId="101" xfId="0" applyFont="1" applyFill="1" applyBorder="1" applyAlignment="1">
      <alignment horizontal="center" vertical="center"/>
    </xf>
    <xf numFmtId="0" fontId="36" fillId="27" borderId="100" xfId="0" applyFont="1" applyFill="1" applyBorder="1" applyAlignment="1">
      <alignment horizontal="center" vertical="center"/>
    </xf>
    <xf numFmtId="0" fontId="36" fillId="27" borderId="101" xfId="0" applyFont="1" applyFill="1" applyBorder="1" applyAlignment="1">
      <alignment horizontal="center" vertical="center"/>
    </xf>
    <xf numFmtId="0" fontId="36" fillId="28" borderId="100" xfId="0" applyFont="1" applyFill="1" applyBorder="1" applyAlignment="1">
      <alignment horizontal="center" vertical="center"/>
    </xf>
    <xf numFmtId="0" fontId="36" fillId="28" borderId="101" xfId="0" applyFont="1" applyFill="1" applyBorder="1" applyAlignment="1">
      <alignment horizontal="center" vertical="center"/>
    </xf>
    <xf numFmtId="0" fontId="36" fillId="29" borderId="100" xfId="0" applyFont="1" applyFill="1" applyBorder="1" applyAlignment="1">
      <alignment horizontal="center" vertical="center"/>
    </xf>
    <xf numFmtId="0" fontId="36" fillId="29" borderId="101" xfId="0" applyFont="1" applyFill="1" applyBorder="1" applyAlignment="1">
      <alignment horizontal="center" vertical="center"/>
    </xf>
    <xf numFmtId="0" fontId="36" fillId="24" borderId="73" xfId="0" applyFont="1" applyFill="1" applyBorder="1" applyAlignment="1">
      <alignment horizontal="center" vertical="center" wrapText="1"/>
    </xf>
    <xf numFmtId="0" fontId="36" fillId="24" borderId="87" xfId="0" applyFont="1" applyFill="1" applyBorder="1" applyAlignment="1">
      <alignment horizontal="center" vertical="center" wrapText="1"/>
    </xf>
    <xf numFmtId="0" fontId="44" fillId="0" borderId="42" xfId="0" applyFont="1" applyBorder="1" applyAlignment="1">
      <alignment horizontal="center"/>
    </xf>
    <xf numFmtId="0" fontId="44" fillId="0" borderId="43" xfId="0" applyFont="1" applyBorder="1" applyAlignment="1">
      <alignment horizontal="center"/>
    </xf>
    <xf numFmtId="0" fontId="44" fillId="0" borderId="44" xfId="0" applyFont="1" applyBorder="1" applyAlignment="1">
      <alignment horizont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0" xfId="0" applyFont="1" applyBorder="1" applyAlignment="1">
      <alignment horizontal="center" vertical="center"/>
    </xf>
    <xf numFmtId="0" fontId="54" fillId="0" borderId="10" xfId="0" applyFont="1" applyBorder="1" applyAlignment="1">
      <alignment horizontal="center" vertical="center"/>
    </xf>
    <xf numFmtId="0" fontId="31" fillId="0" borderId="0" xfId="0" applyFont="1" applyBorder="1" applyAlignment="1">
      <alignment horizontal="left" vertical="center"/>
    </xf>
    <xf numFmtId="0" fontId="31" fillId="0" borderId="1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5" fontId="27" fillId="0" borderId="119" xfId="0" applyNumberFormat="1" applyFont="1" applyBorder="1" applyAlignment="1">
      <alignment horizontal="center" vertical="center"/>
    </xf>
    <xf numFmtId="165" fontId="27" fillId="0" borderId="120" xfId="0" applyNumberFormat="1" applyFont="1" applyBorder="1" applyAlignment="1">
      <alignment horizontal="center" vertical="center"/>
    </xf>
    <xf numFmtId="165" fontId="27" fillId="0" borderId="114" xfId="0" applyNumberFormat="1" applyFont="1" applyBorder="1" applyAlignment="1">
      <alignment horizontal="center" vertical="center"/>
    </xf>
    <xf numFmtId="165" fontId="27" fillId="0" borderId="115" xfId="0" applyNumberFormat="1" applyFont="1" applyBorder="1" applyAlignment="1">
      <alignment horizontal="center" vertical="center"/>
    </xf>
    <xf numFmtId="165" fontId="27" fillId="0" borderId="123" xfId="0" applyNumberFormat="1" applyFont="1" applyBorder="1" applyAlignment="1">
      <alignment horizontal="center" vertical="center"/>
    </xf>
    <xf numFmtId="165" fontId="27" fillId="0" borderId="124" xfId="0" applyNumberFormat="1" applyFont="1" applyBorder="1" applyAlignment="1">
      <alignment horizontal="center" vertical="center"/>
    </xf>
    <xf numFmtId="165" fontId="27" fillId="0" borderId="119" xfId="0" applyNumberFormat="1" applyFont="1" applyBorder="1" applyAlignment="1">
      <alignment horizontal="center"/>
    </xf>
    <xf numFmtId="165" fontId="27" fillId="0" borderId="116" xfId="0" applyNumberFormat="1" applyFont="1" applyBorder="1" applyAlignment="1">
      <alignment horizontal="center"/>
    </xf>
    <xf numFmtId="165" fontId="27" fillId="0" borderId="116" xfId="0" applyNumberFormat="1" applyFont="1" applyBorder="1" applyAlignment="1">
      <alignment horizontal="center" vertical="center"/>
    </xf>
    <xf numFmtId="0" fontId="23" fillId="38" borderId="54" xfId="0" applyFont="1" applyFill="1" applyBorder="1" applyAlignment="1">
      <alignment horizontal="center" vertical="center" wrapText="1"/>
    </xf>
    <xf numFmtId="0" fontId="23" fillId="38" borderId="15" xfId="0" applyFont="1" applyFill="1" applyBorder="1" applyAlignment="1">
      <alignment horizontal="center" vertical="center" wrapText="1"/>
    </xf>
    <xf numFmtId="0" fontId="23" fillId="38" borderId="34" xfId="0" applyFont="1" applyFill="1" applyBorder="1" applyAlignment="1">
      <alignment horizontal="center" vertical="center" wrapText="1"/>
    </xf>
    <xf numFmtId="165" fontId="27" fillId="0" borderId="117" xfId="0" applyNumberFormat="1" applyFont="1" applyBorder="1" applyAlignment="1">
      <alignment horizontal="center" vertical="center"/>
    </xf>
    <xf numFmtId="165" fontId="27" fillId="0" borderId="118" xfId="0" applyNumberFormat="1" applyFont="1" applyBorder="1" applyAlignment="1">
      <alignment horizontal="center" vertical="center"/>
    </xf>
    <xf numFmtId="0" fontId="41" fillId="38" borderId="54" xfId="0" applyFont="1" applyFill="1" applyBorder="1" applyAlignment="1">
      <alignment horizontal="center" vertical="center" wrapText="1"/>
    </xf>
    <xf numFmtId="0" fontId="41" fillId="38" borderId="15" xfId="0" applyFont="1" applyFill="1" applyBorder="1" applyAlignment="1">
      <alignment horizontal="center" vertical="center" wrapText="1"/>
    </xf>
    <xf numFmtId="0" fontId="41" fillId="38" borderId="34" xfId="0" applyFont="1" applyFill="1" applyBorder="1" applyAlignment="1">
      <alignment horizontal="center" vertical="center" wrapText="1"/>
    </xf>
    <xf numFmtId="165" fontId="27" fillId="0" borderId="127" xfId="0" applyNumberFormat="1" applyFont="1" applyBorder="1" applyAlignment="1">
      <alignment horizontal="center" vertical="center"/>
    </xf>
    <xf numFmtId="165" fontId="21" fillId="37" borderId="51" xfId="0" applyNumberFormat="1" applyFont="1" applyFill="1" applyBorder="1" applyAlignment="1">
      <alignment horizontal="center" vertical="center"/>
    </xf>
    <xf numFmtId="165" fontId="21" fillId="37" borderId="53" xfId="0" applyNumberFormat="1" applyFont="1" applyFill="1" applyBorder="1" applyAlignment="1">
      <alignment horizontal="center" vertical="center"/>
    </xf>
    <xf numFmtId="0" fontId="0" fillId="0" borderId="10" xfId="0" applyBorder="1" applyAlignment="1">
      <alignment horizontal="center" vertical="center"/>
    </xf>
    <xf numFmtId="165" fontId="21" fillId="37" borderId="52" xfId="0" applyNumberFormat="1" applyFont="1" applyFill="1" applyBorder="1" applyAlignment="1">
      <alignment horizontal="center" vertical="center"/>
    </xf>
    <xf numFmtId="0" fontId="23" fillId="37" borderId="51" xfId="0" applyFont="1" applyFill="1" applyBorder="1" applyAlignment="1">
      <alignment horizontal="center" vertical="center"/>
    </xf>
    <xf numFmtId="0" fontId="23" fillId="37" borderId="53" xfId="0" applyFont="1" applyFill="1" applyBorder="1" applyAlignment="1">
      <alignment horizontal="center" vertical="center"/>
    </xf>
    <xf numFmtId="0" fontId="23" fillId="37" borderId="52" xfId="0" applyFont="1" applyFill="1" applyBorder="1" applyAlignment="1">
      <alignment horizontal="center" vertical="center"/>
    </xf>
    <xf numFmtId="165" fontId="27" fillId="0" borderId="125" xfId="0" applyNumberFormat="1" applyFont="1" applyBorder="1" applyAlignment="1">
      <alignment horizontal="center" vertical="center"/>
    </xf>
    <xf numFmtId="165" fontId="19" fillId="0" borderId="46" xfId="0" applyNumberFormat="1" applyFont="1" applyBorder="1" applyAlignment="1">
      <alignment horizontal="center" vertical="center"/>
    </xf>
    <xf numFmtId="165" fontId="19" fillId="0" borderId="49" xfId="0" applyNumberFormat="1" applyFont="1" applyBorder="1" applyAlignment="1">
      <alignment horizontal="center" vertical="center"/>
    </xf>
    <xf numFmtId="0" fontId="42" fillId="38" borderId="54" xfId="0" applyFont="1" applyFill="1" applyBorder="1" applyAlignment="1">
      <alignment horizontal="center" vertical="center" wrapText="1"/>
    </xf>
    <xf numFmtId="0" fontId="42" fillId="38" borderId="15" xfId="0" applyFont="1" applyFill="1" applyBorder="1" applyAlignment="1">
      <alignment horizontal="center" vertical="center" wrapText="1"/>
    </xf>
    <xf numFmtId="165" fontId="27" fillId="0" borderId="120" xfId="0" applyNumberFormat="1" applyFont="1" applyBorder="1" applyAlignment="1">
      <alignment horizontal="center"/>
    </xf>
    <xf numFmtId="0" fontId="52" fillId="34" borderId="0" xfId="0" applyFont="1" applyFill="1" applyAlignment="1">
      <alignment horizontal="left" vertical="center"/>
    </xf>
    <xf numFmtId="0" fontId="21" fillId="37" borderId="51" xfId="0" applyFont="1" applyFill="1" applyBorder="1" applyAlignment="1">
      <alignment horizontal="center" vertical="center"/>
    </xf>
    <xf numFmtId="0" fontId="21" fillId="37" borderId="53" xfId="0" applyFont="1" applyFill="1" applyBorder="1" applyAlignment="1">
      <alignment horizontal="center" vertical="center"/>
    </xf>
    <xf numFmtId="0" fontId="21" fillId="37" borderId="52" xfId="0" applyFont="1" applyFill="1" applyBorder="1" applyAlignment="1">
      <alignment horizontal="center" vertical="center"/>
    </xf>
    <xf numFmtId="0" fontId="0" fillId="37" borderId="51" xfId="0" applyFill="1" applyBorder="1" applyAlignment="1">
      <alignment horizontal="center" vertical="center"/>
    </xf>
    <xf numFmtId="0" fontId="0" fillId="37" borderId="53" xfId="0" applyFill="1" applyBorder="1" applyAlignment="1">
      <alignment horizontal="center" vertical="center"/>
    </xf>
    <xf numFmtId="0" fontId="0" fillId="37" borderId="52" xfId="0" applyFill="1" applyBorder="1" applyAlignment="1">
      <alignment horizontal="center" vertical="center"/>
    </xf>
    <xf numFmtId="165" fontId="19" fillId="0" borderId="47" xfId="0" applyNumberFormat="1" applyFont="1" applyBorder="1" applyAlignment="1">
      <alignment horizontal="center" vertical="center"/>
    </xf>
    <xf numFmtId="165" fontId="19" fillId="0" borderId="27" xfId="0" applyNumberFormat="1" applyFont="1" applyBorder="1" applyAlignment="1">
      <alignment horizontal="center" vertical="center"/>
    </xf>
    <xf numFmtId="164" fontId="19" fillId="0" borderId="46" xfId="44" applyNumberFormat="1" applyFont="1" applyBorder="1" applyAlignment="1">
      <alignment horizontal="center" vertical="center"/>
    </xf>
    <xf numFmtId="164" fontId="19" fillId="0" borderId="49" xfId="44"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27" xfId="0" applyNumberFormat="1" applyFont="1" applyBorder="1" applyAlignment="1">
      <alignment horizontal="center" vertical="center"/>
    </xf>
    <xf numFmtId="0" fontId="19" fillId="0" borderId="46" xfId="0" applyFont="1" applyBorder="1" applyAlignment="1">
      <alignment horizontal="center" vertical="center"/>
    </xf>
    <xf numFmtId="0" fontId="19" fillId="0" borderId="49" xfId="0" applyFont="1" applyBorder="1" applyAlignment="1">
      <alignment horizontal="center" vertical="center"/>
    </xf>
    <xf numFmtId="49" fontId="19" fillId="0" borderId="46"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19" fillId="0" borderId="126" xfId="0" applyFont="1" applyBorder="1" applyAlignment="1">
      <alignment horizontal="center" vertical="center"/>
    </xf>
    <xf numFmtId="0" fontId="19" fillId="0" borderId="47" xfId="0" applyFont="1" applyBorder="1" applyAlignment="1">
      <alignment horizontal="center" vertical="center"/>
    </xf>
    <xf numFmtId="0" fontId="19" fillId="0" borderId="66" xfId="0" applyFont="1" applyBorder="1" applyAlignment="1">
      <alignment horizontal="center" vertical="center"/>
    </xf>
    <xf numFmtId="0" fontId="19" fillId="0" borderId="27" xfId="0" applyFont="1" applyBorder="1" applyAlignment="1">
      <alignment horizontal="center" vertical="center"/>
    </xf>
    <xf numFmtId="165" fontId="27" fillId="0" borderId="131" xfId="0" applyNumberFormat="1" applyFont="1" applyBorder="1" applyAlignment="1">
      <alignment horizontal="center" vertical="center"/>
    </xf>
    <xf numFmtId="165" fontId="27" fillId="0" borderId="132" xfId="0" applyNumberFormat="1" applyFont="1" applyBorder="1" applyAlignment="1">
      <alignment horizontal="center" vertical="center"/>
    </xf>
    <xf numFmtId="49" fontId="19" fillId="0" borderId="31" xfId="0" applyNumberFormat="1" applyFont="1" applyBorder="1" applyAlignment="1">
      <alignment horizontal="center" vertical="center"/>
    </xf>
    <xf numFmtId="0" fontId="23" fillId="38" borderId="54" xfId="0" applyFont="1" applyFill="1" applyBorder="1" applyAlignment="1">
      <alignment horizontal="center" vertical="center"/>
    </xf>
    <xf numFmtId="0" fontId="23" fillId="38" borderId="15" xfId="0" applyFont="1" applyFill="1" applyBorder="1" applyAlignment="1">
      <alignment horizontal="center" vertical="center"/>
    </xf>
    <xf numFmtId="0" fontId="23" fillId="38" borderId="34" xfId="0" applyFont="1" applyFill="1" applyBorder="1" applyAlignment="1">
      <alignment horizontal="center" vertical="center"/>
    </xf>
    <xf numFmtId="0" fontId="20" fillId="38" borderId="42" xfId="0" applyFont="1" applyFill="1" applyBorder="1" applyAlignment="1">
      <alignment horizontal="center" vertical="center" wrapText="1"/>
    </xf>
    <xf numFmtId="0" fontId="20" fillId="38" borderId="43" xfId="0" applyFont="1" applyFill="1" applyBorder="1" applyAlignment="1">
      <alignment horizontal="center" vertical="center" wrapText="1"/>
    </xf>
    <xf numFmtId="0" fontId="20" fillId="38" borderId="44" xfId="0" applyFont="1" applyFill="1" applyBorder="1" applyAlignment="1">
      <alignment horizontal="center" vertical="center" wrapText="1"/>
    </xf>
    <xf numFmtId="0" fontId="20" fillId="38" borderId="128" xfId="0" applyFont="1" applyFill="1" applyBorder="1" applyAlignment="1">
      <alignment horizontal="center" vertical="center" wrapText="1"/>
    </xf>
    <xf numFmtId="0" fontId="20" fillId="38" borderId="129" xfId="0" applyFont="1" applyFill="1" applyBorder="1" applyAlignment="1">
      <alignment horizontal="center" vertical="center" wrapText="1"/>
    </xf>
    <xf numFmtId="0" fontId="20" fillId="38" borderId="130" xfId="0" applyFont="1" applyFill="1" applyBorder="1" applyAlignment="1">
      <alignment horizontal="center" vertical="center" wrapText="1"/>
    </xf>
    <xf numFmtId="0" fontId="0" fillId="0" borderId="14" xfId="0" applyBorder="1" applyAlignment="1">
      <alignment horizontal="center" vertical="center"/>
    </xf>
    <xf numFmtId="0" fontId="23" fillId="38" borderId="42" xfId="0" applyFont="1" applyFill="1" applyBorder="1" applyAlignment="1">
      <alignment horizontal="center" vertical="center" wrapText="1"/>
    </xf>
    <xf numFmtId="0" fontId="23" fillId="38" borderId="44" xfId="0" applyFont="1" applyFill="1" applyBorder="1" applyAlignment="1">
      <alignment horizontal="center" vertical="center" wrapText="1"/>
    </xf>
    <xf numFmtId="0" fontId="23" fillId="38" borderId="14"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8" borderId="12" xfId="0" applyFont="1" applyFill="1" applyBorder="1" applyAlignment="1">
      <alignment horizontal="center" vertical="center" wrapText="1"/>
    </xf>
    <xf numFmtId="0" fontId="23" fillId="38" borderId="30" xfId="0" applyFont="1" applyFill="1" applyBorder="1" applyAlignment="1">
      <alignment horizontal="center" vertical="center" wrapText="1"/>
    </xf>
    <xf numFmtId="0" fontId="19" fillId="0" borderId="31" xfId="0" applyFont="1" applyBorder="1" applyAlignment="1">
      <alignment horizontal="center" vertical="center"/>
    </xf>
    <xf numFmtId="49" fontId="27" fillId="0" borderId="40" xfId="0" applyNumberFormat="1" applyFont="1" applyBorder="1" applyAlignment="1">
      <alignment horizontal="left" vertical="center"/>
    </xf>
    <xf numFmtId="165" fontId="27" fillId="0" borderId="40" xfId="0" applyNumberFormat="1" applyFont="1" applyBorder="1" applyAlignment="1">
      <alignment horizontal="center" vertical="center"/>
    </xf>
    <xf numFmtId="0" fontId="21" fillId="37" borderId="13" xfId="0" applyFont="1" applyFill="1" applyBorder="1" applyAlignment="1">
      <alignment horizontal="center" vertical="center"/>
    </xf>
    <xf numFmtId="165" fontId="19" fillId="0" borderId="31" xfId="0" applyNumberFormat="1" applyFont="1" applyBorder="1" applyAlignment="1">
      <alignment horizontal="center" vertical="center"/>
    </xf>
    <xf numFmtId="0" fontId="22" fillId="38" borderId="54" xfId="33" applyFont="1" applyFill="1" applyBorder="1" applyAlignment="1">
      <alignment horizontal="center" vertical="center"/>
    </xf>
    <xf numFmtId="0" fontId="22" fillId="38" borderId="15" xfId="33" applyFont="1" applyFill="1" applyBorder="1" applyAlignment="1">
      <alignment horizontal="center" vertical="center"/>
    </xf>
    <xf numFmtId="0" fontId="22" fillId="38" borderId="34" xfId="33" applyFont="1" applyFill="1" applyBorder="1" applyAlignment="1">
      <alignment horizontal="center" vertical="center"/>
    </xf>
    <xf numFmtId="0" fontId="53" fillId="0" borderId="0" xfId="0" applyFont="1" applyBorder="1" applyAlignment="1">
      <alignment horizontal="center" vertical="center"/>
    </xf>
    <xf numFmtId="0" fontId="53" fillId="0" borderId="10" xfId="0" applyFont="1" applyBorder="1" applyAlignment="1">
      <alignment horizontal="center" vertical="center"/>
    </xf>
    <xf numFmtId="0" fontId="26" fillId="0" borderId="14" xfId="33" applyFont="1" applyBorder="1" applyAlignment="1">
      <alignment horizontal="center" vertical="center"/>
    </xf>
    <xf numFmtId="0" fontId="26" fillId="0" borderId="0" xfId="33" applyFont="1" applyBorder="1" applyAlignment="1">
      <alignment horizontal="center" vertical="center"/>
    </xf>
    <xf numFmtId="0" fontId="26" fillId="0" borderId="10" xfId="33" applyFont="1" applyBorder="1" applyAlignment="1">
      <alignment horizontal="center" vertical="center"/>
    </xf>
    <xf numFmtId="165" fontId="27" fillId="0" borderId="37" xfId="0" applyNumberFormat="1" applyFont="1" applyBorder="1" applyAlignment="1">
      <alignment horizontal="center" vertical="center"/>
    </xf>
    <xf numFmtId="9" fontId="24" fillId="38" borderId="72" xfId="0" applyNumberFormat="1" applyFont="1" applyFill="1" applyBorder="1" applyAlignment="1">
      <alignment horizontal="center" vertical="center"/>
    </xf>
    <xf numFmtId="9" fontId="24" fillId="38" borderId="133" xfId="0" applyNumberFormat="1" applyFont="1" applyFill="1" applyBorder="1" applyAlignment="1">
      <alignment horizontal="center" vertical="center"/>
    </xf>
    <xf numFmtId="9" fontId="24" fillId="38" borderId="12" xfId="0" applyNumberFormat="1" applyFont="1" applyFill="1" applyBorder="1" applyAlignment="1">
      <alignment horizontal="center" vertical="center"/>
    </xf>
    <xf numFmtId="9" fontId="24" fillId="38" borderId="30" xfId="0" applyNumberFormat="1" applyFont="1" applyFill="1" applyBorder="1" applyAlignment="1">
      <alignment horizontal="center" vertical="center"/>
    </xf>
    <xf numFmtId="0" fontId="20" fillId="38" borderId="31" xfId="0" applyFont="1" applyFill="1" applyBorder="1" applyAlignment="1">
      <alignment horizontal="center" vertical="center"/>
    </xf>
    <xf numFmtId="0" fontId="20" fillId="38" borderId="50" xfId="0" applyFont="1" applyFill="1" applyBorder="1" applyAlignment="1">
      <alignment horizontal="center" vertical="center"/>
    </xf>
    <xf numFmtId="0" fontId="20" fillId="38" borderId="32" xfId="0" applyFont="1" applyFill="1" applyBorder="1" applyAlignment="1">
      <alignment horizontal="center" vertical="center"/>
    </xf>
    <xf numFmtId="0" fontId="20" fillId="38" borderId="14" xfId="0" applyFont="1" applyFill="1" applyBorder="1" applyAlignment="1">
      <alignment horizontal="center" vertical="center" wrapText="1"/>
    </xf>
    <xf numFmtId="0" fontId="20" fillId="38" borderId="0"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0" fillId="38" borderId="45" xfId="0" applyFont="1" applyFill="1" applyBorder="1" applyAlignment="1">
      <alignment horizontal="center" vertical="center" wrapText="1"/>
    </xf>
    <xf numFmtId="0" fontId="20" fillId="38" borderId="111" xfId="0" applyFont="1" applyFill="1" applyBorder="1" applyAlignment="1">
      <alignment horizontal="center" vertical="center" wrapText="1"/>
    </xf>
    <xf numFmtId="0" fontId="20" fillId="38" borderId="48" xfId="0" applyFont="1" applyFill="1" applyBorder="1" applyAlignment="1">
      <alignment horizontal="center" vertical="center" wrapText="1"/>
    </xf>
    <xf numFmtId="4" fontId="24" fillId="38" borderId="72" xfId="0" applyNumberFormat="1" applyFont="1" applyFill="1" applyBorder="1" applyAlignment="1">
      <alignment horizontal="center" vertical="center"/>
    </xf>
    <xf numFmtId="4" fontId="24" fillId="38" borderId="134" xfId="0" applyNumberFormat="1" applyFont="1" applyFill="1" applyBorder="1" applyAlignment="1">
      <alignment horizontal="center" vertical="center"/>
    </xf>
    <xf numFmtId="4" fontId="24" fillId="38" borderId="133" xfId="0" applyNumberFormat="1" applyFont="1" applyFill="1" applyBorder="1" applyAlignment="1">
      <alignment horizontal="center" vertical="center"/>
    </xf>
    <xf numFmtId="4" fontId="24" fillId="38" borderId="12" xfId="0" applyNumberFormat="1" applyFont="1" applyFill="1" applyBorder="1" applyAlignment="1">
      <alignment horizontal="center" vertical="center"/>
    </xf>
    <xf numFmtId="4" fontId="24" fillId="38" borderId="11" xfId="0" applyNumberFormat="1" applyFont="1" applyFill="1" applyBorder="1" applyAlignment="1">
      <alignment horizontal="center" vertical="center"/>
    </xf>
    <xf numFmtId="4" fontId="24" fillId="38" borderId="30" xfId="0" applyNumberFormat="1" applyFont="1" applyFill="1" applyBorder="1" applyAlignment="1">
      <alignment horizontal="center" vertical="center"/>
    </xf>
    <xf numFmtId="0" fontId="20" fillId="38" borderId="42" xfId="0" applyFont="1" applyFill="1" applyBorder="1" applyAlignment="1">
      <alignment horizontal="center" vertical="center"/>
    </xf>
    <xf numFmtId="0" fontId="20" fillId="38" borderId="43" xfId="0" applyFont="1" applyFill="1" applyBorder="1" applyAlignment="1">
      <alignment horizontal="center" vertical="center"/>
    </xf>
    <xf numFmtId="0" fontId="20" fillId="38" borderId="44" xfId="0"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0"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45" xfId="0" applyFont="1" applyFill="1" applyBorder="1" applyAlignment="1">
      <alignment horizontal="center" vertical="center"/>
    </xf>
    <xf numFmtId="0" fontId="20" fillId="38" borderId="111" xfId="0" applyFont="1" applyFill="1" applyBorder="1" applyAlignment="1">
      <alignment horizontal="center" vertical="center"/>
    </xf>
    <xf numFmtId="0" fontId="20" fillId="38" borderId="48" xfId="0" applyFont="1" applyFill="1" applyBorder="1" applyAlignment="1">
      <alignment horizontal="center" vertical="center"/>
    </xf>
    <xf numFmtId="165" fontId="27" fillId="0" borderId="135" xfId="0" applyNumberFormat="1" applyFont="1" applyBorder="1" applyAlignment="1">
      <alignment horizontal="center" vertical="center"/>
    </xf>
    <xf numFmtId="165" fontId="27" fillId="0" borderId="136" xfId="0" applyNumberFormat="1" applyFont="1" applyBorder="1" applyAlignment="1">
      <alignment horizontal="center" vertical="center"/>
    </xf>
    <xf numFmtId="0" fontId="20" fillId="38" borderId="137" xfId="0" applyFont="1" applyFill="1" applyBorder="1" applyAlignment="1">
      <alignment horizontal="center" vertical="center"/>
    </xf>
    <xf numFmtId="0" fontId="20" fillId="38" borderId="35" xfId="0" applyFont="1" applyFill="1" applyBorder="1" applyAlignment="1">
      <alignment horizontal="center" vertical="center"/>
    </xf>
    <xf numFmtId="0" fontId="20" fillId="38" borderId="72" xfId="0" applyFont="1" applyFill="1" applyBorder="1" applyAlignment="1">
      <alignment horizontal="center" vertical="center"/>
    </xf>
    <xf numFmtId="0" fontId="20" fillId="38" borderId="12" xfId="0" applyFont="1" applyFill="1" applyBorder="1" applyAlignment="1">
      <alignment horizontal="center" vertical="center"/>
    </xf>
    <xf numFmtId="0" fontId="20" fillId="38" borderId="30" xfId="0" applyFont="1" applyFill="1" applyBorder="1" applyAlignment="1">
      <alignment horizontal="center" vertical="center"/>
    </xf>
    <xf numFmtId="9" fontId="24" fillId="38" borderId="42" xfId="0" applyNumberFormat="1" applyFont="1" applyFill="1" applyBorder="1" applyAlignment="1">
      <alignment horizontal="center" vertical="center" wrapText="1"/>
    </xf>
    <xf numFmtId="9" fontId="24" fillId="38" borderId="44" xfId="0" applyNumberFormat="1" applyFont="1" applyFill="1" applyBorder="1" applyAlignment="1">
      <alignment horizontal="center" vertical="center" wrapText="1"/>
    </xf>
    <xf numFmtId="9" fontId="24" fillId="38" borderId="12" xfId="0" applyNumberFormat="1" applyFont="1" applyFill="1" applyBorder="1" applyAlignment="1">
      <alignment horizontal="center" vertical="center" wrapText="1"/>
    </xf>
    <xf numFmtId="9" fontId="24" fillId="38" borderId="30" xfId="0" applyNumberFormat="1" applyFont="1" applyFill="1" applyBorder="1" applyAlignment="1">
      <alignment horizontal="center" vertical="center" wrapText="1"/>
    </xf>
    <xf numFmtId="0" fontId="26" fillId="38" borderId="54" xfId="33" applyFont="1" applyFill="1" applyBorder="1" applyAlignment="1">
      <alignment horizontal="center" vertical="center"/>
    </xf>
    <xf numFmtId="0" fontId="26" fillId="38" borderId="15" xfId="33" applyFont="1" applyFill="1" applyBorder="1" applyAlignment="1">
      <alignment horizontal="center" vertical="center"/>
    </xf>
    <xf numFmtId="9" fontId="24" fillId="38" borderId="134" xfId="0" applyNumberFormat="1" applyFont="1" applyFill="1" applyBorder="1" applyAlignment="1">
      <alignment horizontal="center" vertical="center"/>
    </xf>
    <xf numFmtId="9" fontId="24" fillId="38" borderId="11" xfId="0" applyNumberFormat="1" applyFont="1" applyFill="1" applyBorder="1" applyAlignment="1">
      <alignment horizontal="center" vertical="center"/>
    </xf>
    <xf numFmtId="3" fontId="51" fillId="38" borderId="138" xfId="0" applyNumberFormat="1" applyFont="1" applyFill="1" applyBorder="1" applyAlignment="1">
      <alignment horizontal="center" vertical="center" wrapText="1"/>
    </xf>
    <xf numFmtId="3" fontId="51" fillId="38" borderId="30" xfId="0" applyNumberFormat="1" applyFont="1" applyFill="1" applyBorder="1" applyAlignment="1">
      <alignment horizontal="center" vertical="center" wrapText="1"/>
    </xf>
    <xf numFmtId="49" fontId="27" fillId="0" borderId="37" xfId="0" applyNumberFormat="1" applyFont="1" applyBorder="1" applyAlignment="1">
      <alignment horizontal="left" vertical="center"/>
    </xf>
    <xf numFmtId="0" fontId="20" fillId="38" borderId="54" xfId="0" applyFont="1" applyFill="1" applyBorder="1" applyAlignment="1">
      <alignment horizontal="center" vertical="center"/>
    </xf>
    <xf numFmtId="0" fontId="20" fillId="38" borderId="15" xfId="0" applyFont="1" applyFill="1" applyBorder="1" applyAlignment="1">
      <alignment horizontal="center" vertical="center"/>
    </xf>
    <xf numFmtId="9" fontId="24" fillId="38" borderId="46" xfId="0" applyNumberFormat="1" applyFont="1" applyFill="1" applyBorder="1" applyAlignment="1">
      <alignment horizontal="center" vertical="center" wrapText="1"/>
    </xf>
    <xf numFmtId="9" fontId="24" fillId="38" borderId="126" xfId="0" applyNumberFormat="1" applyFont="1" applyFill="1" applyBorder="1" applyAlignment="1">
      <alignment horizontal="center" vertical="center" wrapText="1"/>
    </xf>
    <xf numFmtId="0" fontId="24" fillId="38" borderId="126" xfId="0" applyFont="1" applyFill="1" applyBorder="1" applyAlignment="1">
      <alignment horizontal="center" vertical="center" wrapText="1"/>
    </xf>
    <xf numFmtId="0" fontId="24" fillId="38" borderId="49" xfId="0" applyFont="1" applyFill="1" applyBorder="1" applyAlignment="1">
      <alignment horizontal="center" vertical="center" wrapText="1"/>
    </xf>
    <xf numFmtId="0" fontId="23" fillId="38" borderId="12" xfId="0" applyFont="1" applyFill="1" applyBorder="1" applyAlignment="1">
      <alignment horizontal="left" vertical="center" wrapText="1" indent="1"/>
    </xf>
    <xf numFmtId="0" fontId="23" fillId="38" borderId="139" xfId="0" applyFont="1" applyFill="1" applyBorder="1" applyAlignment="1">
      <alignment horizontal="left" vertical="center" wrapText="1" indent="1"/>
    </xf>
    <xf numFmtId="0" fontId="41" fillId="38" borderId="42"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111" xfId="0" applyFont="1" applyFill="1" applyBorder="1" applyAlignment="1">
      <alignment horizontal="center" vertical="center" wrapText="1"/>
    </xf>
    <xf numFmtId="0" fontId="41" fillId="38" borderId="48" xfId="0" applyFont="1" applyFill="1" applyBorder="1" applyAlignment="1">
      <alignment horizontal="center" vertical="center" wrapText="1"/>
    </xf>
    <xf numFmtId="0" fontId="23" fillId="38" borderId="121" xfId="0" applyFont="1" applyFill="1" applyBorder="1" applyAlignment="1">
      <alignment horizontal="center" vertical="center" wrapText="1"/>
    </xf>
    <xf numFmtId="0" fontId="23" fillId="38" borderId="122" xfId="0" applyFont="1" applyFill="1" applyBorder="1" applyAlignment="1">
      <alignment horizontal="center" vertical="center" wrapText="1"/>
    </xf>
    <xf numFmtId="9" fontId="24" fillId="38" borderId="14" xfId="0" applyNumberFormat="1" applyFont="1" applyFill="1" applyBorder="1" applyAlignment="1">
      <alignment horizontal="center" vertical="center"/>
    </xf>
    <xf numFmtId="9" fontId="24" fillId="38" borderId="10" xfId="0" applyNumberFormat="1" applyFont="1" applyFill="1" applyBorder="1" applyAlignment="1">
      <alignment horizontal="center" vertical="center"/>
    </xf>
    <xf numFmtId="0" fontId="23" fillId="38" borderId="46" xfId="0" applyFont="1" applyFill="1" applyBorder="1" applyAlignment="1">
      <alignment horizontal="center" vertical="center" wrapText="1"/>
    </xf>
    <xf numFmtId="0" fontId="23" fillId="38" borderId="49" xfId="0" applyFont="1" applyFill="1" applyBorder="1" applyAlignment="1">
      <alignment horizontal="center" vertical="center" wrapText="1"/>
    </xf>
    <xf numFmtId="9" fontId="24" fillId="38" borderId="47" xfId="0" applyNumberFormat="1" applyFont="1" applyFill="1" applyBorder="1" applyAlignment="1">
      <alignment horizontal="center" vertical="center"/>
    </xf>
    <xf numFmtId="9" fontId="24" fillId="38" borderId="66" xfId="0" applyNumberFormat="1" applyFont="1" applyFill="1" applyBorder="1" applyAlignment="1">
      <alignment horizontal="center" vertical="center"/>
    </xf>
    <xf numFmtId="9" fontId="24" fillId="38" borderId="27" xfId="0" applyNumberFormat="1" applyFont="1" applyFill="1" applyBorder="1" applyAlignment="1">
      <alignment horizontal="center" vertical="center"/>
    </xf>
    <xf numFmtId="0" fontId="25" fillId="0" borderId="14" xfId="33" applyFont="1" applyBorder="1" applyAlignment="1">
      <alignment horizontal="center" vertical="center"/>
    </xf>
    <xf numFmtId="0" fontId="25" fillId="0" borderId="0" xfId="33" applyFont="1" applyBorder="1" applyAlignment="1">
      <alignment horizontal="center" vertical="center"/>
    </xf>
    <xf numFmtId="0" fontId="25" fillId="0" borderId="10" xfId="33" applyFont="1" applyBorder="1" applyAlignment="1">
      <alignment horizontal="center" vertical="center"/>
    </xf>
    <xf numFmtId="9" fontId="24" fillId="38" borderId="15" xfId="0" applyNumberFormat="1" applyFont="1" applyFill="1" applyBorder="1" applyAlignment="1">
      <alignment horizontal="center" vertical="center" wrapText="1"/>
    </xf>
    <xf numFmtId="9" fontId="24" fillId="38" borderId="34" xfId="0" applyNumberFormat="1" applyFont="1" applyFill="1" applyBorder="1" applyAlignment="1">
      <alignment horizontal="center" vertical="center" wrapText="1"/>
    </xf>
    <xf numFmtId="0" fontId="41" fillId="38" borderId="46" xfId="0" applyFont="1" applyFill="1" applyBorder="1" applyAlignment="1">
      <alignment horizontal="center" vertical="center" wrapText="1"/>
    </xf>
    <xf numFmtId="0" fontId="41" fillId="38" borderId="126" xfId="0" applyFont="1" applyFill="1" applyBorder="1" applyAlignment="1">
      <alignment horizontal="center" vertical="center" wrapText="1"/>
    </xf>
    <xf numFmtId="0" fontId="0" fillId="38" borderId="140" xfId="0" applyFill="1" applyBorder="1" applyAlignment="1">
      <alignment horizontal="left" vertical="center" indent="1"/>
    </xf>
    <xf numFmtId="0" fontId="0" fillId="38" borderId="141" xfId="0" applyFill="1" applyBorder="1" applyAlignment="1">
      <alignment horizontal="left" vertical="center" indent="1"/>
    </xf>
    <xf numFmtId="0" fontId="0" fillId="38" borderId="140" xfId="0" applyFill="1" applyBorder="1" applyAlignment="1">
      <alignment horizontal="center" vertical="center"/>
    </xf>
    <xf numFmtId="0" fontId="0" fillId="38" borderId="141" xfId="0" applyFill="1" applyBorder="1" applyAlignment="1">
      <alignment horizontal="center" vertical="center"/>
    </xf>
    <xf numFmtId="0" fontId="0" fillId="38" borderId="142" xfId="0" applyFill="1" applyBorder="1" applyAlignment="1">
      <alignment horizontal="center" vertical="center"/>
    </xf>
    <xf numFmtId="170" fontId="19" fillId="0" borderId="47" xfId="0" applyNumberFormat="1" applyFont="1" applyBorder="1" applyAlignment="1">
      <alignment horizontal="center" vertical="center"/>
    </xf>
    <xf numFmtId="170" fontId="19" fillId="0" borderId="66" xfId="0" applyNumberFormat="1" applyFont="1" applyBorder="1" applyAlignment="1">
      <alignment horizontal="center" vertical="center"/>
    </xf>
    <xf numFmtId="170" fontId="19" fillId="0" borderId="27" xfId="0" applyNumberFormat="1" applyFont="1" applyBorder="1" applyAlignment="1">
      <alignment horizontal="center" vertical="center"/>
    </xf>
    <xf numFmtId="167" fontId="23" fillId="37" borderId="51" xfId="0" applyNumberFormat="1" applyFont="1" applyFill="1" applyBorder="1" applyAlignment="1">
      <alignment horizontal="center" vertical="center"/>
    </xf>
    <xf numFmtId="167" fontId="23" fillId="37" borderId="52" xfId="0" applyNumberFormat="1" applyFont="1" applyFill="1" applyBorder="1" applyAlignment="1">
      <alignment horizontal="center" vertical="center"/>
    </xf>
    <xf numFmtId="170" fontId="23" fillId="37" borderId="51" xfId="0" applyNumberFormat="1" applyFont="1" applyFill="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xf>
    <xf numFmtId="0" fontId="56" fillId="0" borderId="10" xfId="0" applyFont="1" applyBorder="1" applyAlignment="1">
      <alignment horizontal="center" vertical="center"/>
    </xf>
    <xf numFmtId="0" fontId="23" fillId="38" borderId="143" xfId="0" applyFont="1" applyFill="1" applyBorder="1" applyAlignment="1">
      <alignment horizontal="center" vertical="center" wrapText="1"/>
    </xf>
    <xf numFmtId="0" fontId="0" fillId="0" borderId="0" xfId="0" applyBorder="1" applyAlignment="1">
      <alignment horizontal="center" vertical="center" wrapText="1"/>
    </xf>
    <xf numFmtId="170" fontId="19" fillId="0" borderId="65" xfId="0" applyNumberFormat="1" applyFont="1" applyBorder="1" applyAlignment="1">
      <alignment horizontal="center" vertical="center"/>
    </xf>
    <xf numFmtId="170" fontId="19" fillId="0" borderId="144" xfId="0" applyNumberFormat="1" applyFont="1" applyBorder="1" applyAlignment="1">
      <alignment horizontal="center" vertical="center"/>
    </xf>
    <xf numFmtId="170" fontId="19" fillId="0" borderId="145" xfId="0" applyNumberFormat="1" applyFont="1" applyBorder="1" applyAlignment="1">
      <alignment horizontal="center" vertical="center"/>
    </xf>
    <xf numFmtId="170" fontId="19" fillId="0" borderId="45" xfId="0" applyNumberFormat="1" applyFont="1" applyBorder="1" applyAlignment="1">
      <alignment horizontal="center" vertical="center"/>
    </xf>
    <xf numFmtId="170" fontId="19" fillId="0" borderId="111" xfId="0" applyNumberFormat="1" applyFont="1" applyBorder="1" applyAlignment="1">
      <alignment horizontal="center" vertical="center"/>
    </xf>
    <xf numFmtId="170" fontId="19" fillId="0" borderId="48" xfId="0" applyNumberFormat="1" applyFont="1" applyBorder="1" applyAlignment="1">
      <alignment horizontal="center" vertical="center"/>
    </xf>
    <xf numFmtId="170" fontId="19" fillId="0" borderId="46" xfId="0" applyNumberFormat="1" applyFont="1" applyBorder="1" applyAlignment="1">
      <alignment horizontal="center" vertical="center"/>
    </xf>
    <xf numFmtId="170" fontId="19" fillId="0" borderId="126" xfId="0" applyNumberFormat="1" applyFont="1" applyBorder="1" applyAlignment="1">
      <alignment horizontal="center" vertical="center"/>
    </xf>
    <xf numFmtId="170" fontId="19" fillId="0" borderId="49" xfId="0" applyNumberFormat="1" applyFont="1" applyBorder="1" applyAlignment="1">
      <alignment horizontal="center" vertical="center"/>
    </xf>
    <xf numFmtId="167" fontId="19" fillId="0" borderId="46" xfId="0" applyNumberFormat="1" applyFont="1" applyBorder="1" applyAlignment="1">
      <alignment horizontal="center" vertical="center"/>
    </xf>
    <xf numFmtId="167" fontId="19" fillId="0" borderId="49" xfId="0" applyNumberFormat="1" applyFont="1" applyBorder="1" applyAlignment="1">
      <alignment horizontal="center" vertical="center"/>
    </xf>
    <xf numFmtId="0" fontId="52" fillId="34" borderId="11" xfId="0" applyFont="1" applyFill="1" applyBorder="1" applyAlignment="1">
      <alignment horizontal="center" vertical="center" wrapText="1"/>
    </xf>
    <xf numFmtId="167" fontId="19" fillId="0" borderId="47" xfId="0" applyNumberFormat="1" applyFont="1" applyBorder="1" applyAlignment="1">
      <alignment horizontal="center" vertical="center"/>
    </xf>
    <xf numFmtId="167" fontId="19" fillId="0" borderId="27" xfId="0" applyNumberFormat="1" applyFont="1" applyBorder="1" applyAlignment="1">
      <alignment horizontal="center" vertical="center"/>
    </xf>
    <xf numFmtId="0" fontId="55" fillId="0" borderId="14" xfId="0" applyFont="1" applyBorder="1" applyAlignment="1">
      <alignment horizontal="center" vertical="center"/>
    </xf>
    <xf numFmtId="0" fontId="55" fillId="0" borderId="0" xfId="0" applyFont="1" applyBorder="1" applyAlignment="1">
      <alignment horizontal="center" vertical="center"/>
    </xf>
    <xf numFmtId="0" fontId="55" fillId="0" borderId="10" xfId="0" applyFont="1" applyBorder="1" applyAlignment="1">
      <alignment horizontal="center" vertical="center"/>
    </xf>
    <xf numFmtId="0" fontId="19" fillId="0" borderId="65" xfId="0" applyFont="1" applyBorder="1" applyAlignment="1">
      <alignment horizontal="center" vertical="center"/>
    </xf>
    <xf numFmtId="167" fontId="19" fillId="0" borderId="31" xfId="0" applyNumberFormat="1" applyFont="1" applyBorder="1" applyAlignment="1">
      <alignment horizontal="center" vertical="center"/>
    </xf>
    <xf numFmtId="0" fontId="41" fillId="38" borderId="14" xfId="0" applyFont="1" applyFill="1" applyBorder="1" applyAlignment="1">
      <alignment horizontal="center" vertical="center" wrapText="1"/>
    </xf>
    <xf numFmtId="0" fontId="41" fillId="38" borderId="0"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2" xfId="0" applyFont="1" applyFill="1" applyBorder="1" applyAlignment="1">
      <alignment horizontal="center" vertical="center" wrapText="1"/>
    </xf>
    <xf numFmtId="0" fontId="41" fillId="38" borderId="11" xfId="0" applyFont="1" applyFill="1" applyBorder="1" applyAlignment="1">
      <alignment horizontal="center" vertical="center" wrapText="1"/>
    </xf>
    <xf numFmtId="0" fontId="41" fillId="38" borderId="30" xfId="0" applyFont="1" applyFill="1" applyBorder="1" applyAlignment="1">
      <alignment horizontal="center" vertical="center" wrapText="1"/>
    </xf>
    <xf numFmtId="0" fontId="51" fillId="38" borderId="121" xfId="0" applyFont="1" applyFill="1" applyBorder="1" applyAlignment="1">
      <alignment horizontal="center" vertical="center" wrapText="1"/>
    </xf>
    <xf numFmtId="0" fontId="51" fillId="38" borderId="146" xfId="0" applyFont="1" applyFill="1" applyBorder="1" applyAlignment="1">
      <alignment horizontal="center" vertical="center" wrapText="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32" xr:uid="{00000000-0005-0000-0000-000020000000}"/>
    <cellStyle name="Normal_Sayfa1" xfId="33" xr:uid="{00000000-0005-0000-0000-000021000000}"/>
    <cellStyle name="Not" xfId="34" builtinId="10" customBuiltin="1"/>
    <cellStyle name="Nötr" xfId="35" builtinId="28" customBuiltin="1"/>
    <cellStyle name="Toplam" xfId="36" builtinId="25" customBuiltin="1"/>
    <cellStyle name="Uyarı Metni" xfId="37" builtinId="11" customBuiltin="1"/>
    <cellStyle name="Vurgu1" xfId="38" builtinId="29" customBuiltin="1"/>
    <cellStyle name="Vurgu2" xfId="39" builtinId="33" customBuiltin="1"/>
    <cellStyle name="Vurgu3" xfId="40" builtinId="37" customBuiltin="1"/>
    <cellStyle name="Vurgu4" xfId="41" builtinId="41" customBuiltin="1"/>
    <cellStyle name="Vurgu5" xfId="42" builtinId="45" customBuiltin="1"/>
    <cellStyle name="Vurgu6" xfId="43" builtinId="49" customBuiltin="1"/>
    <cellStyle name="Yüzde" xfId="44" builtinId="5"/>
  </cellStyles>
  <dxfs count="8">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114300</xdr:rowOff>
    </xdr:from>
    <xdr:to>
      <xdr:col>1</xdr:col>
      <xdr:colOff>1133475</xdr:colOff>
      <xdr:row>6</xdr:row>
      <xdr:rowOff>66675</xdr:rowOff>
    </xdr:to>
    <xdr:pic>
      <xdr:nvPicPr>
        <xdr:cNvPr id="9231" name="Picture 15" descr="Yalova-Üniversitesi-Logo">
          <a:extLst>
            <a:ext uri="{FF2B5EF4-FFF2-40B4-BE49-F238E27FC236}">
              <a16:creationId xmlns:a16="http://schemas.microsoft.com/office/drawing/2014/main" id="{00000000-0008-0000-0200-00000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85750"/>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9525</xdr:rowOff>
    </xdr:from>
    <xdr:to>
      <xdr:col>1</xdr:col>
      <xdr:colOff>800100</xdr:colOff>
      <xdr:row>5</xdr:row>
      <xdr:rowOff>85725</xdr:rowOff>
    </xdr:to>
    <xdr:pic>
      <xdr:nvPicPr>
        <xdr:cNvPr id="20490" name="Picture 10" descr="Yalova-Üniversitesi-Logo">
          <a:extLst>
            <a:ext uri="{FF2B5EF4-FFF2-40B4-BE49-F238E27FC236}">
              <a16:creationId xmlns:a16="http://schemas.microsoft.com/office/drawing/2014/main" id="{00000000-0008-0000-0300-00000A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143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38</xdr:row>
          <xdr:rowOff>200025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39</xdr:row>
          <xdr:rowOff>200025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38</xdr:row>
          <xdr:rowOff>200025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39</xdr:row>
          <xdr:rowOff>200025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320" name="Picture 296" descr="Yalova-Üniversitesi-Logo">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40</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39</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40</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2417" name="Picture 129" descr="Yalova-Üniversitesi-Logo">
          <a:extLst>
            <a:ext uri="{FF2B5EF4-FFF2-40B4-BE49-F238E27FC236}">
              <a16:creationId xmlns:a16="http://schemas.microsoft.com/office/drawing/2014/main" id="{00000000-0008-0000-0500-00008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247650</xdr:rowOff>
    </xdr:from>
    <xdr:to>
      <xdr:col>2</xdr:col>
      <xdr:colOff>828675</xdr:colOff>
      <xdr:row>7</xdr:row>
      <xdr:rowOff>47625</xdr:rowOff>
    </xdr:to>
    <xdr:pic>
      <xdr:nvPicPr>
        <xdr:cNvPr id="15462" name="Picture 102" descr="Yalova-Üniversitesi-Logo">
          <a:extLst>
            <a:ext uri="{FF2B5EF4-FFF2-40B4-BE49-F238E27FC236}">
              <a16:creationId xmlns:a16="http://schemas.microsoft.com/office/drawing/2014/main" id="{00000000-0008-0000-0600-000066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1</xdr:row>
      <xdr:rowOff>247650</xdr:rowOff>
    </xdr:from>
    <xdr:to>
      <xdr:col>2</xdr:col>
      <xdr:colOff>600075</xdr:colOff>
      <xdr:row>7</xdr:row>
      <xdr:rowOff>47625</xdr:rowOff>
    </xdr:to>
    <xdr:pic>
      <xdr:nvPicPr>
        <xdr:cNvPr id="19491" name="Picture 35" descr="Yalova-Üniversitesi-Logo">
          <a:extLst>
            <a:ext uri="{FF2B5EF4-FFF2-40B4-BE49-F238E27FC236}">
              <a16:creationId xmlns:a16="http://schemas.microsoft.com/office/drawing/2014/main" id="{00000000-0008-0000-0700-00002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indexed="13"/>
  </sheetPr>
  <dimension ref="A1:K21"/>
  <sheetViews>
    <sheetView workbookViewId="0">
      <selection activeCell="N8" sqref="N8"/>
    </sheetView>
  </sheetViews>
  <sheetFormatPr defaultRowHeight="12.75" x14ac:dyDescent="0.2"/>
  <cols>
    <col min="1" max="1" width="3.28515625" customWidth="1"/>
    <col min="10" max="11" width="14.28515625" customWidth="1"/>
  </cols>
  <sheetData>
    <row r="1" spans="1:11" ht="13.5" thickTop="1" x14ac:dyDescent="0.2">
      <c r="A1" s="242" t="s">
        <v>42</v>
      </c>
      <c r="B1" s="242"/>
      <c r="C1" s="242"/>
      <c r="D1" s="242"/>
      <c r="E1" s="242"/>
      <c r="F1" s="242"/>
      <c r="G1" s="242"/>
      <c r="H1" s="242"/>
      <c r="I1" s="242"/>
      <c r="J1" s="242"/>
    </row>
    <row r="2" spans="1:11" x14ac:dyDescent="0.2">
      <c r="A2" s="243" t="s">
        <v>43</v>
      </c>
      <c r="B2" s="244"/>
      <c r="C2" s="244"/>
      <c r="D2" s="244"/>
      <c r="E2" s="244"/>
      <c r="F2" s="244"/>
      <c r="G2" s="244"/>
      <c r="H2" s="244"/>
      <c r="I2" s="244"/>
      <c r="J2" s="245"/>
    </row>
    <row r="3" spans="1:11" x14ac:dyDescent="0.2">
      <c r="A3" s="8"/>
      <c r="B3" s="2"/>
      <c r="C3" s="2"/>
      <c r="D3" s="2"/>
      <c r="E3" s="2"/>
      <c r="F3" s="2"/>
      <c r="G3" s="2"/>
      <c r="H3" s="2"/>
      <c r="I3" s="2"/>
      <c r="J3" s="3"/>
    </row>
    <row r="4" spans="1:11" x14ac:dyDescent="0.2">
      <c r="A4" s="8" t="s">
        <v>31</v>
      </c>
      <c r="B4" s="2"/>
      <c r="C4" s="2"/>
      <c r="D4" s="2"/>
      <c r="E4" s="2"/>
      <c r="F4" s="2"/>
      <c r="G4" s="2"/>
      <c r="H4" s="2"/>
      <c r="I4" s="2"/>
      <c r="J4" s="3"/>
    </row>
    <row r="5" spans="1:11" x14ac:dyDescent="0.2">
      <c r="A5" s="8" t="s">
        <v>32</v>
      </c>
      <c r="B5" s="2"/>
      <c r="C5" s="2"/>
      <c r="D5" s="2"/>
      <c r="E5" s="2"/>
      <c r="F5" s="2"/>
      <c r="G5" s="2"/>
      <c r="H5" s="2"/>
      <c r="I5" s="2"/>
      <c r="J5" s="3"/>
    </row>
    <row r="6" spans="1:11" x14ac:dyDescent="0.2">
      <c r="A6" s="8" t="s">
        <v>33</v>
      </c>
      <c r="B6" s="2"/>
      <c r="C6" s="2"/>
      <c r="D6" s="2"/>
      <c r="E6" s="2"/>
      <c r="F6" s="2"/>
      <c r="G6" s="2"/>
      <c r="H6" s="2"/>
      <c r="I6" s="2"/>
      <c r="J6" s="3"/>
    </row>
    <row r="7" spans="1:11" ht="13.5" thickBot="1" x14ac:dyDescent="0.25">
      <c r="A7" s="246"/>
      <c r="B7" s="247"/>
      <c r="C7" s="247"/>
      <c r="D7" s="247"/>
      <c r="E7" s="247"/>
      <c r="F7" s="247"/>
      <c r="G7" s="247"/>
      <c r="H7" s="247"/>
      <c r="I7" s="247"/>
      <c r="J7" s="248"/>
    </row>
    <row r="8" spans="1:11" ht="127.5" customHeight="1" thickTop="1" thickBot="1" x14ac:dyDescent="0.25">
      <c r="A8" s="7" t="s">
        <v>34</v>
      </c>
      <c r="B8" s="241" t="s">
        <v>35</v>
      </c>
      <c r="C8" s="241"/>
      <c r="D8" s="241"/>
      <c r="E8" s="241"/>
      <c r="F8" s="241"/>
      <c r="G8" s="241"/>
      <c r="H8" s="241"/>
      <c r="I8" s="241"/>
      <c r="J8" s="241"/>
      <c r="K8" s="6"/>
    </row>
    <row r="9" spans="1:11" ht="162.75" customHeight="1" thickTop="1" thickBot="1" x14ac:dyDescent="0.25">
      <c r="A9" s="7" t="s">
        <v>16</v>
      </c>
      <c r="B9" s="249" t="s">
        <v>36</v>
      </c>
      <c r="C9" s="241"/>
      <c r="D9" s="241"/>
      <c r="E9" s="241"/>
      <c r="F9" s="241"/>
      <c r="G9" s="241"/>
      <c r="H9" s="241"/>
      <c r="I9" s="241"/>
      <c r="J9" s="241"/>
      <c r="K9" s="6"/>
    </row>
    <row r="10" spans="1:11" ht="80.25" customHeight="1" thickTop="1" thickBot="1" x14ac:dyDescent="0.25">
      <c r="A10" s="7" t="s">
        <v>17</v>
      </c>
      <c r="B10" s="249" t="s">
        <v>37</v>
      </c>
      <c r="C10" s="241"/>
      <c r="D10" s="241"/>
      <c r="E10" s="241"/>
      <c r="F10" s="241"/>
      <c r="G10" s="241"/>
      <c r="H10" s="241"/>
      <c r="I10" s="241"/>
      <c r="J10" s="241"/>
      <c r="K10" s="6"/>
    </row>
    <row r="11" spans="1:11" ht="106.5" customHeight="1" thickTop="1" thickBot="1" x14ac:dyDescent="0.25">
      <c r="A11" s="7" t="s">
        <v>18</v>
      </c>
      <c r="B11" s="249" t="s">
        <v>38</v>
      </c>
      <c r="C11" s="250"/>
      <c r="D11" s="250"/>
      <c r="E11" s="250"/>
      <c r="F11" s="250"/>
      <c r="G11" s="250"/>
      <c r="H11" s="250"/>
      <c r="I11" s="250"/>
      <c r="J11" s="250"/>
    </row>
    <row r="12" spans="1:11" ht="68.25" customHeight="1" thickTop="1" thickBot="1" x14ac:dyDescent="0.25">
      <c r="A12" s="7" t="s">
        <v>19</v>
      </c>
      <c r="B12" s="241" t="s">
        <v>39</v>
      </c>
      <c r="C12" s="241"/>
      <c r="D12" s="241"/>
      <c r="E12" s="241"/>
      <c r="F12" s="241"/>
      <c r="G12" s="241"/>
      <c r="H12" s="241"/>
      <c r="I12" s="241"/>
      <c r="J12" s="241"/>
    </row>
    <row r="13" spans="1:11" ht="53.25" customHeight="1" thickTop="1" thickBot="1" x14ac:dyDescent="0.25">
      <c r="A13" s="7" t="s">
        <v>20</v>
      </c>
      <c r="B13" s="241" t="s">
        <v>40</v>
      </c>
      <c r="C13" s="241"/>
      <c r="D13" s="241"/>
      <c r="E13" s="241"/>
      <c r="F13" s="241"/>
      <c r="G13" s="241"/>
      <c r="H13" s="241"/>
      <c r="I13" s="241"/>
      <c r="J13" s="241"/>
    </row>
    <row r="14" spans="1:11" ht="51.75" customHeight="1" thickTop="1" thickBot="1" x14ac:dyDescent="0.25">
      <c r="A14" s="7" t="s">
        <v>21</v>
      </c>
      <c r="B14" s="251" t="s">
        <v>41</v>
      </c>
      <c r="C14" s="251"/>
      <c r="D14" s="251"/>
      <c r="E14" s="251"/>
      <c r="F14" s="251"/>
      <c r="G14" s="251"/>
      <c r="H14" s="251"/>
      <c r="I14" s="251"/>
      <c r="J14" s="251"/>
    </row>
    <row r="15" spans="1:11" ht="69" customHeight="1" thickTop="1" thickBot="1" x14ac:dyDescent="0.25">
      <c r="A15" s="7" t="s">
        <v>22</v>
      </c>
      <c r="B15" s="252" t="s">
        <v>163</v>
      </c>
      <c r="C15" s="253"/>
      <c r="D15" s="253"/>
      <c r="E15" s="253"/>
      <c r="F15" s="253"/>
      <c r="G15" s="253"/>
      <c r="H15" s="253"/>
      <c r="I15" s="253"/>
      <c r="J15" s="254"/>
    </row>
    <row r="16" spans="1:11" ht="93" customHeight="1" thickTop="1" thickBot="1" x14ac:dyDescent="0.25">
      <c r="A16" s="7" t="s">
        <v>23</v>
      </c>
      <c r="B16" s="241" t="s">
        <v>156</v>
      </c>
      <c r="C16" s="241"/>
      <c r="D16" s="241"/>
      <c r="E16" s="241"/>
      <c r="F16" s="241"/>
      <c r="G16" s="241"/>
      <c r="H16" s="241"/>
      <c r="I16" s="241"/>
      <c r="J16" s="241"/>
    </row>
    <row r="17" spans="1:10" ht="114" customHeight="1" thickTop="1" thickBot="1" x14ac:dyDescent="0.25">
      <c r="A17" s="7" t="s">
        <v>24</v>
      </c>
      <c r="B17" s="241" t="s">
        <v>46</v>
      </c>
      <c r="C17" s="241"/>
      <c r="D17" s="241"/>
      <c r="E17" s="241"/>
      <c r="F17" s="241"/>
      <c r="G17" s="241"/>
      <c r="H17" s="241"/>
      <c r="I17" s="241"/>
      <c r="J17" s="241"/>
    </row>
    <row r="18" spans="1:10" ht="36.75" customHeight="1" thickTop="1" thickBot="1" x14ac:dyDescent="0.25">
      <c r="A18" s="7" t="s">
        <v>177</v>
      </c>
      <c r="B18" s="241" t="s">
        <v>237</v>
      </c>
      <c r="C18" s="241"/>
      <c r="D18" s="241"/>
      <c r="E18" s="241"/>
      <c r="F18" s="241"/>
      <c r="G18" s="241"/>
      <c r="H18" s="241"/>
      <c r="I18" s="241"/>
      <c r="J18" s="241"/>
    </row>
    <row r="19" spans="1:10" ht="48" customHeight="1" thickTop="1" thickBot="1" x14ac:dyDescent="0.25">
      <c r="A19" s="7" t="s">
        <v>178</v>
      </c>
      <c r="B19" s="241" t="s">
        <v>238</v>
      </c>
      <c r="C19" s="241"/>
      <c r="D19" s="241"/>
      <c r="E19" s="241"/>
      <c r="F19" s="241"/>
      <c r="G19" s="241"/>
      <c r="H19" s="241"/>
      <c r="I19" s="241"/>
      <c r="J19" s="241"/>
    </row>
    <row r="20" spans="1:10" ht="48" customHeight="1" thickTop="1" thickBot="1" x14ac:dyDescent="0.25">
      <c r="A20" s="7" t="s">
        <v>236</v>
      </c>
      <c r="B20" s="241" t="s">
        <v>239</v>
      </c>
      <c r="C20" s="241"/>
      <c r="D20" s="241"/>
      <c r="E20" s="241"/>
      <c r="F20" s="241"/>
      <c r="G20" s="241"/>
      <c r="H20" s="241"/>
      <c r="I20" s="241"/>
      <c r="J20" s="241"/>
    </row>
    <row r="21" spans="1:10" ht="13.5" thickTop="1" x14ac:dyDescent="0.2"/>
  </sheetData>
  <mergeCells count="16">
    <mergeCell ref="B18:J18"/>
    <mergeCell ref="B20:J20"/>
    <mergeCell ref="B19:J19"/>
    <mergeCell ref="B17:J17"/>
    <mergeCell ref="A1:J1"/>
    <mergeCell ref="A2:J2"/>
    <mergeCell ref="B16:J16"/>
    <mergeCell ref="B8:J8"/>
    <mergeCell ref="A7:J7"/>
    <mergeCell ref="B11:J11"/>
    <mergeCell ref="B12:J12"/>
    <mergeCell ref="B13:J13"/>
    <mergeCell ref="B14:J14"/>
    <mergeCell ref="B9:J9"/>
    <mergeCell ref="B10:J10"/>
    <mergeCell ref="B15:J15"/>
  </mergeCells>
  <phoneticPr fontId="1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2:O25"/>
  <sheetViews>
    <sheetView workbookViewId="0">
      <selection activeCell="B7" sqref="B7"/>
    </sheetView>
  </sheetViews>
  <sheetFormatPr defaultRowHeight="12.75" x14ac:dyDescent="0.2"/>
  <cols>
    <col min="1" max="1" width="9.140625" style="1"/>
    <col min="2" max="2" width="11.28515625" style="1" customWidth="1"/>
    <col min="3" max="3" width="9.140625" style="1"/>
    <col min="4" max="4" width="10" style="1" customWidth="1"/>
    <col min="5" max="13" width="9.140625" style="1"/>
    <col min="14" max="14" width="16.5703125" style="1" customWidth="1"/>
    <col min="15" max="16384" width="9.140625" style="1"/>
  </cols>
  <sheetData>
    <row r="2" spans="2:15" ht="13.5" thickBot="1" x14ac:dyDescent="0.25"/>
    <row r="3" spans="2:15" ht="18" customHeight="1" thickTop="1" thickBot="1" x14ac:dyDescent="0.25">
      <c r="B3" s="255" t="s">
        <v>107</v>
      </c>
      <c r="C3" s="255"/>
      <c r="D3" s="255"/>
      <c r="F3" s="256" t="s">
        <v>117</v>
      </c>
      <c r="G3" s="257"/>
      <c r="H3" s="257"/>
      <c r="I3" s="257"/>
      <c r="J3" s="257"/>
      <c r="K3" s="257"/>
      <c r="L3" s="258"/>
      <c r="N3" s="260" t="s">
        <v>125</v>
      </c>
      <c r="O3" s="260"/>
    </row>
    <row r="4" spans="2:15" ht="14.25" thickTop="1" thickBot="1" x14ac:dyDescent="0.25">
      <c r="B4" s="123" t="s">
        <v>108</v>
      </c>
      <c r="C4" s="124" t="s">
        <v>67</v>
      </c>
      <c r="D4" s="125" t="s">
        <v>68</v>
      </c>
      <c r="F4" s="126"/>
      <c r="G4" s="123" t="s">
        <v>118</v>
      </c>
      <c r="H4" s="127"/>
      <c r="I4" s="127"/>
      <c r="J4" s="127"/>
      <c r="K4" s="127"/>
      <c r="L4" s="128"/>
      <c r="N4" s="123" t="s">
        <v>126</v>
      </c>
      <c r="O4" s="124" t="s">
        <v>127</v>
      </c>
    </row>
    <row r="5" spans="2:15" ht="13.5" thickTop="1" x14ac:dyDescent="0.2">
      <c r="B5" s="111" t="s">
        <v>69</v>
      </c>
      <c r="C5" s="117">
        <v>800</v>
      </c>
      <c r="D5" s="114">
        <v>400</v>
      </c>
      <c r="F5" s="164" t="s">
        <v>15</v>
      </c>
      <c r="G5" s="8" t="s">
        <v>167</v>
      </c>
      <c r="H5" s="2"/>
      <c r="I5" s="2"/>
      <c r="J5" s="2"/>
      <c r="K5" s="2"/>
      <c r="L5" s="3"/>
      <c r="N5" s="8" t="s">
        <v>128</v>
      </c>
      <c r="O5" s="9">
        <v>600</v>
      </c>
    </row>
    <row r="6" spans="2:15" x14ac:dyDescent="0.2">
      <c r="B6" s="112" t="s">
        <v>104</v>
      </c>
      <c r="C6" s="118">
        <v>800</v>
      </c>
      <c r="D6" s="115">
        <v>400</v>
      </c>
      <c r="F6" s="164" t="s">
        <v>16</v>
      </c>
      <c r="G6" s="8" t="s">
        <v>114</v>
      </c>
      <c r="H6" s="2"/>
      <c r="I6" s="2"/>
      <c r="J6" s="2"/>
      <c r="K6" s="2"/>
      <c r="L6" s="3"/>
      <c r="N6" s="112" t="s">
        <v>129</v>
      </c>
      <c r="O6" s="118">
        <v>300</v>
      </c>
    </row>
    <row r="7" spans="2:15" x14ac:dyDescent="0.2">
      <c r="B7" s="112" t="s">
        <v>240</v>
      </c>
      <c r="C7" s="118">
        <v>800</v>
      </c>
      <c r="D7" s="115">
        <v>400</v>
      </c>
      <c r="F7" s="164" t="s">
        <v>113</v>
      </c>
      <c r="G7" s="8" t="s">
        <v>115</v>
      </c>
      <c r="H7" s="2"/>
      <c r="I7" s="2"/>
      <c r="J7" s="2"/>
      <c r="K7" s="2"/>
      <c r="L7" s="3"/>
      <c r="N7" s="112" t="s">
        <v>130</v>
      </c>
      <c r="O7" s="118">
        <v>250</v>
      </c>
    </row>
    <row r="8" spans="2:15" x14ac:dyDescent="0.2">
      <c r="B8" s="112" t="s">
        <v>109</v>
      </c>
      <c r="C8" s="118">
        <v>800</v>
      </c>
      <c r="D8" s="115">
        <v>400</v>
      </c>
      <c r="F8" s="164" t="s">
        <v>168</v>
      </c>
      <c r="G8" s="8" t="s">
        <v>169</v>
      </c>
      <c r="H8" s="2"/>
      <c r="I8" s="2"/>
      <c r="J8" s="2"/>
      <c r="K8" s="2"/>
      <c r="L8" s="3"/>
      <c r="N8" s="112" t="s">
        <v>131</v>
      </c>
      <c r="O8" s="118">
        <v>100</v>
      </c>
    </row>
    <row r="9" spans="2:15" x14ac:dyDescent="0.2">
      <c r="B9" s="112" t="s">
        <v>110</v>
      </c>
      <c r="C9" s="118">
        <v>800</v>
      </c>
      <c r="D9" s="115">
        <v>400</v>
      </c>
      <c r="F9" s="164" t="s">
        <v>170</v>
      </c>
      <c r="G9" s="8" t="s">
        <v>171</v>
      </c>
      <c r="H9" s="2"/>
      <c r="I9" s="2"/>
      <c r="J9" s="2"/>
      <c r="K9" s="2"/>
      <c r="L9" s="3"/>
      <c r="N9" s="112" t="s">
        <v>132</v>
      </c>
      <c r="O9" s="118">
        <v>250</v>
      </c>
    </row>
    <row r="10" spans="2:15" ht="13.5" thickBot="1" x14ac:dyDescent="0.25">
      <c r="B10" s="112" t="s">
        <v>111</v>
      </c>
      <c r="C10" s="118">
        <v>500</v>
      </c>
      <c r="D10" s="115">
        <v>250</v>
      </c>
      <c r="F10" s="164" t="s">
        <v>172</v>
      </c>
      <c r="G10" s="8" t="s">
        <v>173</v>
      </c>
      <c r="H10" s="2"/>
      <c r="I10" s="2"/>
      <c r="J10" s="2"/>
      <c r="K10" s="2"/>
      <c r="L10" s="3"/>
      <c r="N10" s="97" t="s">
        <v>133</v>
      </c>
      <c r="O10" s="122">
        <v>100</v>
      </c>
    </row>
    <row r="11" spans="2:15" ht="13.5" thickTop="1" x14ac:dyDescent="0.2">
      <c r="B11" s="112" t="s">
        <v>48</v>
      </c>
      <c r="C11" s="118">
        <v>150</v>
      </c>
      <c r="D11" s="115">
        <v>30</v>
      </c>
      <c r="F11" s="164" t="s">
        <v>18</v>
      </c>
      <c r="G11" s="8" t="s">
        <v>116</v>
      </c>
      <c r="H11" s="2"/>
      <c r="I11" s="2"/>
      <c r="J11" s="2"/>
      <c r="K11" s="2"/>
      <c r="L11" s="3"/>
    </row>
    <row r="12" spans="2:15" ht="13.5" thickBot="1" x14ac:dyDescent="0.25">
      <c r="B12" s="113" t="s">
        <v>112</v>
      </c>
      <c r="C12" s="119">
        <v>150</v>
      </c>
      <c r="D12" s="116">
        <v>30</v>
      </c>
      <c r="F12" s="97"/>
      <c r="G12" s="97"/>
      <c r="H12" s="4"/>
      <c r="I12" s="4"/>
      <c r="J12" s="4"/>
      <c r="K12" s="4"/>
      <c r="L12" s="120"/>
    </row>
    <row r="13" spans="2:15" ht="13.5" thickTop="1" x14ac:dyDescent="0.2"/>
    <row r="16" spans="2:15" x14ac:dyDescent="0.2">
      <c r="B16" s="121" t="s">
        <v>119</v>
      </c>
      <c r="F16" s="1" t="s">
        <v>120</v>
      </c>
    </row>
    <row r="17" spans="2:12" x14ac:dyDescent="0.2">
      <c r="F17" s="1" t="s">
        <v>121</v>
      </c>
    </row>
    <row r="19" spans="2:12" x14ac:dyDescent="0.2">
      <c r="B19" s="1" t="s">
        <v>122</v>
      </c>
    </row>
    <row r="21" spans="2:12" ht="15" customHeight="1" x14ac:dyDescent="0.2">
      <c r="B21" s="121" t="s">
        <v>123</v>
      </c>
      <c r="E21" s="259" t="s">
        <v>124</v>
      </c>
      <c r="F21" s="259"/>
      <c r="G21" s="259"/>
      <c r="H21" s="259"/>
      <c r="I21" s="259"/>
      <c r="J21" s="259"/>
      <c r="K21" s="259"/>
      <c r="L21" s="259"/>
    </row>
    <row r="22" spans="2:12" ht="44.25" customHeight="1" x14ac:dyDescent="0.2">
      <c r="E22" s="259"/>
      <c r="F22" s="259"/>
      <c r="G22" s="259"/>
      <c r="H22" s="259"/>
      <c r="I22" s="259"/>
      <c r="J22" s="259"/>
      <c r="K22" s="259"/>
      <c r="L22" s="259"/>
    </row>
    <row r="23" spans="2:12" ht="12.75" customHeight="1" x14ac:dyDescent="0.2"/>
    <row r="24" spans="2:12" ht="12.75" customHeight="1" x14ac:dyDescent="0.2"/>
    <row r="25" spans="2:12" ht="12.75" customHeight="1" x14ac:dyDescent="0.2"/>
  </sheetData>
  <mergeCells count="4">
    <mergeCell ref="B3:D3"/>
    <mergeCell ref="F3:L3"/>
    <mergeCell ref="E21:L22"/>
    <mergeCell ref="N3:O3"/>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G37"/>
  <sheetViews>
    <sheetView showGridLines="0" workbookViewId="0">
      <selection activeCell="B37" sqref="B37:F37"/>
    </sheetView>
  </sheetViews>
  <sheetFormatPr defaultRowHeight="12.75" x14ac:dyDescent="0.2"/>
  <cols>
    <col min="2" max="2" width="48.85546875" customWidth="1"/>
    <col min="3" max="3" width="40.5703125" customWidth="1"/>
    <col min="4" max="5" width="27.140625" customWidth="1"/>
    <col min="6" max="6" width="10.28515625" customWidth="1"/>
  </cols>
  <sheetData>
    <row r="1" spans="2:7" ht="13.5" thickBot="1" x14ac:dyDescent="0.25"/>
    <row r="2" spans="2:7" ht="13.5" thickTop="1" x14ac:dyDescent="0.2">
      <c r="B2" s="168"/>
      <c r="C2" s="169"/>
      <c r="D2" s="169"/>
      <c r="E2" s="169"/>
      <c r="F2" s="169"/>
      <c r="G2" s="170"/>
    </row>
    <row r="3" spans="2:7" x14ac:dyDescent="0.2">
      <c r="B3" s="261" t="s">
        <v>144</v>
      </c>
      <c r="C3" s="262"/>
      <c r="D3" s="262"/>
      <c r="E3" s="262"/>
      <c r="F3" s="262"/>
      <c r="G3" s="263"/>
    </row>
    <row r="4" spans="2:7" x14ac:dyDescent="0.2">
      <c r="B4" s="261" t="s">
        <v>252</v>
      </c>
      <c r="C4" s="262"/>
      <c r="D4" s="262"/>
      <c r="E4" s="262"/>
      <c r="F4" s="262"/>
      <c r="G4" s="263"/>
    </row>
    <row r="5" spans="2:7" x14ac:dyDescent="0.2">
      <c r="B5" s="261" t="s">
        <v>235</v>
      </c>
      <c r="C5" s="262"/>
      <c r="D5" s="262"/>
      <c r="E5" s="262"/>
      <c r="F5" s="262"/>
      <c r="G5" s="263"/>
    </row>
    <row r="6" spans="2:7" ht="32.25" customHeight="1" x14ac:dyDescent="0.2">
      <c r="B6" s="261" t="s">
        <v>257</v>
      </c>
      <c r="C6" s="262"/>
      <c r="D6" s="262"/>
      <c r="E6" s="262"/>
      <c r="F6" s="262"/>
      <c r="G6" s="263"/>
    </row>
    <row r="7" spans="2:7" ht="13.5" thickBot="1" x14ac:dyDescent="0.25">
      <c r="B7" s="171"/>
      <c r="C7" s="172"/>
      <c r="D7" s="172"/>
      <c r="E7" s="172"/>
      <c r="F7" s="172"/>
      <c r="G7" s="173"/>
    </row>
    <row r="8" spans="2:7" ht="26.25" thickTop="1" x14ac:dyDescent="0.2">
      <c r="B8" s="267" t="s">
        <v>184</v>
      </c>
      <c r="C8" s="269" t="s">
        <v>161</v>
      </c>
      <c r="D8" s="269" t="s">
        <v>185</v>
      </c>
      <c r="E8" s="269" t="s">
        <v>230</v>
      </c>
      <c r="F8" s="183" t="s">
        <v>186</v>
      </c>
      <c r="G8" s="183" t="s">
        <v>187</v>
      </c>
    </row>
    <row r="9" spans="2:7" ht="13.5" thickBot="1" x14ac:dyDescent="0.25">
      <c r="B9" s="268"/>
      <c r="C9" s="270"/>
      <c r="D9" s="270"/>
      <c r="E9" s="270"/>
      <c r="F9" s="184" t="s">
        <v>44</v>
      </c>
      <c r="G9" s="184" t="s">
        <v>45</v>
      </c>
    </row>
    <row r="10" spans="2:7" ht="15.75" customHeight="1" thickTop="1" thickBot="1" x14ac:dyDescent="0.25">
      <c r="B10" s="271" t="s">
        <v>192</v>
      </c>
      <c r="C10" s="177" t="s">
        <v>242</v>
      </c>
      <c r="D10" s="177" t="s">
        <v>188</v>
      </c>
      <c r="E10" s="177" t="s">
        <v>233</v>
      </c>
      <c r="F10" s="178">
        <v>100</v>
      </c>
      <c r="G10" s="178">
        <v>100</v>
      </c>
    </row>
    <row r="11" spans="2:7" ht="15.75" customHeight="1" thickTop="1" x14ac:dyDescent="0.2">
      <c r="B11" s="272"/>
      <c r="C11" s="178" t="s">
        <v>243</v>
      </c>
      <c r="D11" s="178" t="s">
        <v>188</v>
      </c>
      <c r="E11" s="177" t="s">
        <v>233</v>
      </c>
      <c r="F11" s="178">
        <v>100</v>
      </c>
      <c r="G11" s="178">
        <v>100</v>
      </c>
    </row>
    <row r="12" spans="2:7" ht="25.5" customHeight="1" thickBot="1" x14ac:dyDescent="0.25">
      <c r="B12" s="272"/>
      <c r="C12" s="178" t="s">
        <v>244</v>
      </c>
      <c r="D12" s="178" t="s">
        <v>246</v>
      </c>
      <c r="E12" s="178" t="s">
        <v>245</v>
      </c>
      <c r="F12" s="178">
        <v>15</v>
      </c>
      <c r="G12" s="178">
        <v>15</v>
      </c>
    </row>
    <row r="13" spans="2:7" ht="15.75" customHeight="1" thickTop="1" x14ac:dyDescent="0.2">
      <c r="B13" s="273" t="s">
        <v>194</v>
      </c>
      <c r="C13" s="264" t="s">
        <v>190</v>
      </c>
      <c r="D13" s="264" t="s">
        <v>189</v>
      </c>
      <c r="E13" s="174" t="s">
        <v>69</v>
      </c>
      <c r="F13" s="174">
        <v>100</v>
      </c>
      <c r="G13" s="174">
        <v>100</v>
      </c>
    </row>
    <row r="14" spans="2:7" ht="15.75" customHeight="1" x14ac:dyDescent="0.2">
      <c r="B14" s="274"/>
      <c r="C14" s="265"/>
      <c r="D14" s="265"/>
      <c r="E14" s="175" t="s">
        <v>104</v>
      </c>
      <c r="F14" s="175">
        <v>90</v>
      </c>
      <c r="G14" s="175">
        <v>90</v>
      </c>
    </row>
    <row r="15" spans="2:7" ht="15.75" customHeight="1" x14ac:dyDescent="0.2">
      <c r="B15" s="274"/>
      <c r="C15" s="265"/>
      <c r="D15" s="265"/>
      <c r="E15" s="175" t="s">
        <v>49</v>
      </c>
      <c r="F15" s="175">
        <v>80</v>
      </c>
      <c r="G15" s="175">
        <v>80</v>
      </c>
    </row>
    <row r="16" spans="2:7" ht="15.75" customHeight="1" x14ac:dyDescent="0.2">
      <c r="B16" s="274"/>
      <c r="C16" s="265"/>
      <c r="D16" s="265"/>
      <c r="E16" s="175" t="s">
        <v>208</v>
      </c>
      <c r="F16" s="175">
        <v>75</v>
      </c>
      <c r="G16" s="175">
        <v>75</v>
      </c>
    </row>
    <row r="17" spans="2:7" ht="15.75" customHeight="1" x14ac:dyDescent="0.2">
      <c r="B17" s="274"/>
      <c r="C17" s="265"/>
      <c r="D17" s="265"/>
      <c r="E17" s="175" t="s">
        <v>209</v>
      </c>
      <c r="F17" s="175">
        <v>75</v>
      </c>
      <c r="G17" s="175">
        <v>75</v>
      </c>
    </row>
    <row r="18" spans="2:7" ht="15.75" customHeight="1" x14ac:dyDescent="0.2">
      <c r="B18" s="274"/>
      <c r="C18" s="265"/>
      <c r="D18" s="265"/>
      <c r="E18" s="175" t="s">
        <v>210</v>
      </c>
      <c r="F18" s="175">
        <v>70</v>
      </c>
      <c r="G18" s="175">
        <v>70</v>
      </c>
    </row>
    <row r="19" spans="2:7" ht="15.75" customHeight="1" x14ac:dyDescent="0.2">
      <c r="B19" s="274"/>
      <c r="C19" s="265"/>
      <c r="D19" s="265"/>
      <c r="E19" s="175" t="s">
        <v>111</v>
      </c>
      <c r="F19" s="175">
        <v>60</v>
      </c>
      <c r="G19" s="175">
        <v>60</v>
      </c>
    </row>
    <row r="20" spans="2:7" ht="15.75" customHeight="1" x14ac:dyDescent="0.2">
      <c r="B20" s="274"/>
      <c r="C20" s="265"/>
      <c r="D20" s="265"/>
      <c r="E20" s="175" t="s">
        <v>211</v>
      </c>
      <c r="F20" s="175">
        <v>60</v>
      </c>
      <c r="G20" s="175">
        <v>60</v>
      </c>
    </row>
    <row r="21" spans="2:7" ht="15.75" customHeight="1" thickBot="1" x14ac:dyDescent="0.25">
      <c r="B21" s="275"/>
      <c r="C21" s="266"/>
      <c r="D21" s="266"/>
      <c r="E21" s="176" t="s">
        <v>112</v>
      </c>
      <c r="F21" s="176">
        <v>60</v>
      </c>
      <c r="G21" s="176">
        <v>60</v>
      </c>
    </row>
    <row r="22" spans="2:7" ht="36.75" thickTop="1" x14ac:dyDescent="0.2">
      <c r="B22" s="277" t="s">
        <v>193</v>
      </c>
      <c r="C22" s="179" t="s">
        <v>229</v>
      </c>
      <c r="D22" s="179" t="s">
        <v>191</v>
      </c>
      <c r="E22" s="179" t="s">
        <v>232</v>
      </c>
      <c r="F22" s="179">
        <v>30</v>
      </c>
      <c r="G22" s="179">
        <v>30</v>
      </c>
    </row>
    <row r="23" spans="2:7" ht="24" x14ac:dyDescent="0.2">
      <c r="B23" s="272"/>
      <c r="C23" s="178" t="s">
        <v>214</v>
      </c>
      <c r="D23" s="178" t="s">
        <v>215</v>
      </c>
      <c r="E23" s="276" t="s">
        <v>233</v>
      </c>
      <c r="F23" s="178">
        <v>30</v>
      </c>
      <c r="G23" s="178">
        <v>30</v>
      </c>
    </row>
    <row r="24" spans="2:7" ht="24" x14ac:dyDescent="0.2">
      <c r="B24" s="272"/>
      <c r="C24" s="178" t="s">
        <v>216</v>
      </c>
      <c r="D24" s="178" t="s">
        <v>217</v>
      </c>
      <c r="E24" s="276"/>
      <c r="F24" s="178">
        <v>30</v>
      </c>
      <c r="G24" s="178">
        <v>30</v>
      </c>
    </row>
    <row r="25" spans="2:7" ht="24" x14ac:dyDescent="0.2">
      <c r="B25" s="272"/>
      <c r="C25" s="178" t="s">
        <v>218</v>
      </c>
      <c r="D25" s="178" t="s">
        <v>219</v>
      </c>
      <c r="E25" s="276"/>
      <c r="F25" s="178">
        <v>10</v>
      </c>
      <c r="G25" s="178">
        <v>10</v>
      </c>
    </row>
    <row r="26" spans="2:7" ht="24" x14ac:dyDescent="0.2">
      <c r="B26" s="272"/>
      <c r="C26" s="178" t="s">
        <v>220</v>
      </c>
      <c r="D26" s="178" t="s">
        <v>221</v>
      </c>
      <c r="E26" s="276" t="s">
        <v>234</v>
      </c>
      <c r="F26" s="178">
        <v>20</v>
      </c>
      <c r="G26" s="178">
        <v>20</v>
      </c>
    </row>
    <row r="27" spans="2:7" x14ac:dyDescent="0.2">
      <c r="B27" s="272"/>
      <c r="C27" s="178" t="s">
        <v>222</v>
      </c>
      <c r="D27" s="178" t="s">
        <v>223</v>
      </c>
      <c r="E27" s="276"/>
      <c r="F27" s="178">
        <v>10</v>
      </c>
      <c r="G27" s="178">
        <v>10</v>
      </c>
    </row>
    <row r="28" spans="2:7" ht="20.25" customHeight="1" x14ac:dyDescent="0.2">
      <c r="B28" s="272"/>
      <c r="C28" s="178" t="s">
        <v>224</v>
      </c>
      <c r="D28" s="178" t="s">
        <v>225</v>
      </c>
      <c r="E28" s="276"/>
      <c r="F28" s="178">
        <v>5</v>
      </c>
      <c r="G28" s="178">
        <v>5</v>
      </c>
    </row>
    <row r="29" spans="2:7" x14ac:dyDescent="0.2">
      <c r="B29" s="272"/>
      <c r="C29" s="178" t="s">
        <v>226</v>
      </c>
      <c r="D29" s="180" t="s">
        <v>227</v>
      </c>
      <c r="E29" s="276"/>
      <c r="F29" s="178">
        <v>10</v>
      </c>
      <c r="G29" s="178">
        <v>10</v>
      </c>
    </row>
    <row r="30" spans="2:7" ht="13.5" thickBot="1" x14ac:dyDescent="0.25">
      <c r="B30" s="278"/>
      <c r="C30" s="182" t="s">
        <v>228</v>
      </c>
      <c r="D30" s="181" t="s">
        <v>227</v>
      </c>
      <c r="E30" s="279"/>
      <c r="F30" s="182">
        <v>10</v>
      </c>
      <c r="G30" s="182">
        <v>10</v>
      </c>
    </row>
    <row r="31" spans="2:7" ht="14.25" thickTop="1" thickBot="1" x14ac:dyDescent="0.25">
      <c r="B31" s="280" t="s">
        <v>195</v>
      </c>
      <c r="C31" s="281" t="s">
        <v>196</v>
      </c>
      <c r="D31" s="281" t="s">
        <v>197</v>
      </c>
      <c r="E31" s="281" t="s">
        <v>231</v>
      </c>
      <c r="F31" s="281">
        <v>100</v>
      </c>
      <c r="G31" s="281">
        <v>100</v>
      </c>
    </row>
    <row r="32" spans="2:7" ht="14.25" thickTop="1" thickBot="1" x14ac:dyDescent="0.25">
      <c r="B32" s="280"/>
      <c r="C32" s="281"/>
      <c r="D32" s="281"/>
      <c r="E32" s="281"/>
      <c r="F32" s="281"/>
      <c r="G32" s="281"/>
    </row>
    <row r="33" spans="2:7" ht="14.25" thickTop="1" thickBot="1" x14ac:dyDescent="0.25">
      <c r="B33" s="282" t="s">
        <v>212</v>
      </c>
      <c r="C33" s="283" t="s">
        <v>196</v>
      </c>
      <c r="D33" s="283" t="s">
        <v>197</v>
      </c>
      <c r="E33" s="283" t="s">
        <v>231</v>
      </c>
      <c r="F33" s="283">
        <v>100</v>
      </c>
      <c r="G33" s="283">
        <v>100</v>
      </c>
    </row>
    <row r="34" spans="2:7" ht="14.25" thickTop="1" thickBot="1" x14ac:dyDescent="0.25">
      <c r="B34" s="282"/>
      <c r="C34" s="283"/>
      <c r="D34" s="283"/>
      <c r="E34" s="283"/>
      <c r="F34" s="283"/>
      <c r="G34" s="283"/>
    </row>
    <row r="35" spans="2:7" ht="14.25" thickTop="1" thickBot="1" x14ac:dyDescent="0.25">
      <c r="B35" s="280" t="s">
        <v>213</v>
      </c>
      <c r="C35" s="281" t="s">
        <v>196</v>
      </c>
      <c r="D35" s="281" t="s">
        <v>197</v>
      </c>
      <c r="E35" s="281" t="s">
        <v>231</v>
      </c>
      <c r="F35" s="281">
        <v>100</v>
      </c>
      <c r="G35" s="281">
        <v>100</v>
      </c>
    </row>
    <row r="36" spans="2:7" ht="14.25" thickTop="1" thickBot="1" x14ac:dyDescent="0.25">
      <c r="B36" s="280"/>
      <c r="C36" s="281"/>
      <c r="D36" s="281"/>
      <c r="E36" s="281"/>
      <c r="F36" s="281"/>
      <c r="G36" s="281"/>
    </row>
    <row r="37" spans="2:7" ht="24.75" customHeight="1" thickTop="1" x14ac:dyDescent="0.2">
      <c r="B37" s="284" t="s">
        <v>258</v>
      </c>
      <c r="C37" s="284"/>
      <c r="D37" s="284"/>
      <c r="E37" s="284"/>
      <c r="F37" s="284"/>
      <c r="G37" s="221"/>
    </row>
  </sheetData>
  <mergeCells count="34">
    <mergeCell ref="B37:F37"/>
    <mergeCell ref="G35:G36"/>
    <mergeCell ref="F31:F32"/>
    <mergeCell ref="G31:G32"/>
    <mergeCell ref="E31:E32"/>
    <mergeCell ref="B31:B32"/>
    <mergeCell ref="C31:C32"/>
    <mergeCell ref="E35:E36"/>
    <mergeCell ref="D31:D32"/>
    <mergeCell ref="F35:F36"/>
    <mergeCell ref="F33:F34"/>
    <mergeCell ref="G33:G34"/>
    <mergeCell ref="E33:E34"/>
    <mergeCell ref="E23:E25"/>
    <mergeCell ref="B22:B30"/>
    <mergeCell ref="E26:E30"/>
    <mergeCell ref="B35:B36"/>
    <mergeCell ref="C35:C36"/>
    <mergeCell ref="D35:D36"/>
    <mergeCell ref="B33:B34"/>
    <mergeCell ref="C33:C34"/>
    <mergeCell ref="D33:D34"/>
    <mergeCell ref="B5:G5"/>
    <mergeCell ref="B4:G4"/>
    <mergeCell ref="B3:G3"/>
    <mergeCell ref="B6:G6"/>
    <mergeCell ref="D13:D21"/>
    <mergeCell ref="B8:B9"/>
    <mergeCell ref="C8:C9"/>
    <mergeCell ref="D8:D9"/>
    <mergeCell ref="B10:B12"/>
    <mergeCell ref="B13:B21"/>
    <mergeCell ref="E8:E9"/>
    <mergeCell ref="C13:C21"/>
  </mergeCells>
  <phoneticPr fontId="19" type="noConversion"/>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AX45"/>
  <sheetViews>
    <sheetView zoomScale="85" zoomScaleNormal="85" workbookViewId="0">
      <selection activeCell="BG34" sqref="BG34"/>
    </sheetView>
  </sheetViews>
  <sheetFormatPr defaultRowHeight="12.75" x14ac:dyDescent="0.2"/>
  <cols>
    <col min="1" max="1" width="4.85546875" style="13" customWidth="1"/>
    <col min="2" max="2" width="12.28515625" style="13" customWidth="1"/>
    <col min="3" max="3" width="17.7109375" style="13" customWidth="1"/>
    <col min="4" max="4" width="16.5703125" style="13" customWidth="1"/>
    <col min="5" max="5" width="5" style="13" customWidth="1"/>
    <col min="6" max="12" width="2.7109375" style="13" customWidth="1"/>
    <col min="13" max="13" width="5.7109375" style="13" customWidth="1"/>
    <col min="14" max="20" width="2.7109375" style="13" customWidth="1"/>
    <col min="21" max="21" width="5.5703125" style="13" customWidth="1"/>
    <col min="22" max="28" width="2.7109375" style="13" customWidth="1"/>
    <col min="29" max="29" width="5.5703125" style="13" customWidth="1"/>
    <col min="30" max="36" width="2.7109375" style="13" customWidth="1"/>
    <col min="37" max="37" width="5.28515625" style="13" customWidth="1"/>
    <col min="38" max="44" width="2.7109375" style="13" customWidth="1"/>
    <col min="45" max="45" width="5.28515625" style="13" customWidth="1"/>
    <col min="46" max="46" width="5.5703125" style="13" customWidth="1"/>
    <col min="47" max="47" width="6" style="13" customWidth="1"/>
    <col min="48" max="48" width="7.28515625" style="13" customWidth="1"/>
    <col min="49" max="49" width="7.5703125" style="13" customWidth="1"/>
    <col min="50" max="50" width="7.140625" style="88" customWidth="1"/>
    <col min="51" max="52" width="2" style="13" customWidth="1"/>
    <col min="53" max="62" width="2.7109375" style="13" customWidth="1"/>
    <col min="63" max="16384" width="9.140625" style="13"/>
  </cols>
  <sheetData>
    <row r="1" spans="1:50" ht="24" customHeight="1" thickTop="1" x14ac:dyDescent="0.25">
      <c r="A1" s="412" t="s">
        <v>144</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4"/>
    </row>
    <row r="2" spans="1:50" ht="18" customHeight="1" x14ac:dyDescent="0.2">
      <c r="A2" s="415" t="s">
        <v>252</v>
      </c>
      <c r="B2" s="416"/>
      <c r="C2" s="416"/>
      <c r="D2" s="416"/>
      <c r="E2" s="416"/>
      <c r="F2" s="416" t="s">
        <v>50</v>
      </c>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7"/>
    </row>
    <row r="3" spans="1:50" ht="18" customHeight="1" x14ac:dyDescent="0.2">
      <c r="A3" s="418" t="s">
        <v>198</v>
      </c>
      <c r="B3" s="419"/>
      <c r="C3" s="419"/>
      <c r="D3" s="419"/>
      <c r="E3" s="419"/>
      <c r="F3" s="419" t="s">
        <v>51</v>
      </c>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20"/>
    </row>
    <row r="4" spans="1:50" ht="24" customHeight="1" x14ac:dyDescent="0.2">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3"/>
    </row>
    <row r="5" spans="1:50" ht="14.25" customHeight="1" x14ac:dyDescent="0.2">
      <c r="A5" s="415" t="s">
        <v>199</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7"/>
    </row>
    <row r="6" spans="1:50" ht="14.25" customHeight="1" x14ac:dyDescent="0.2">
      <c r="A6" s="14"/>
      <c r="B6" s="12"/>
      <c r="C6" s="2"/>
      <c r="D6" s="12"/>
      <c r="E6" s="12"/>
      <c r="F6" s="12"/>
      <c r="G6" s="12"/>
      <c r="H6" s="12"/>
      <c r="I6" s="12"/>
      <c r="J6" s="12"/>
      <c r="K6" s="12"/>
      <c r="L6" s="12"/>
      <c r="M6" s="12"/>
      <c r="N6" s="12"/>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2"/>
      <c r="AP6" s="16"/>
      <c r="AQ6" s="16"/>
      <c r="AR6" s="16"/>
      <c r="AS6" s="16"/>
      <c r="AT6" s="17"/>
      <c r="AU6" s="421" t="s">
        <v>256</v>
      </c>
      <c r="AV6" s="421"/>
      <c r="AW6" s="421"/>
      <c r="AX6" s="422"/>
    </row>
    <row r="7" spans="1:50" x14ac:dyDescent="0.2">
      <c r="A7" s="14"/>
      <c r="B7" s="12"/>
      <c r="C7" s="423"/>
      <c r="D7" s="423"/>
      <c r="E7" s="423"/>
      <c r="F7" s="423"/>
      <c r="G7" s="423"/>
      <c r="H7" s="423"/>
      <c r="I7" s="423"/>
      <c r="J7" s="423"/>
      <c r="K7" s="423"/>
      <c r="L7" s="423"/>
      <c r="M7" s="423"/>
      <c r="N7" s="423"/>
      <c r="O7" s="423"/>
      <c r="P7" s="423"/>
      <c r="Q7" s="423"/>
      <c r="R7" s="423"/>
      <c r="S7" s="423"/>
      <c r="T7" s="12"/>
      <c r="U7" s="12"/>
      <c r="V7" s="12"/>
      <c r="W7" s="12"/>
      <c r="X7" s="12"/>
      <c r="Y7" s="12"/>
      <c r="Z7" s="12"/>
      <c r="AA7" s="12"/>
      <c r="AB7" s="12"/>
      <c r="AC7" s="12"/>
      <c r="AD7" s="12"/>
      <c r="AE7" s="12"/>
      <c r="AF7" s="12"/>
      <c r="AG7" s="12"/>
      <c r="AH7" s="12"/>
      <c r="AI7" s="12"/>
      <c r="AJ7" s="12"/>
      <c r="AK7" s="12"/>
      <c r="AL7" s="12"/>
      <c r="AM7" s="12"/>
      <c r="AN7" s="12"/>
      <c r="AO7" s="12"/>
      <c r="AP7" s="16"/>
      <c r="AQ7" s="16"/>
      <c r="AR7" s="16"/>
      <c r="AS7" s="16"/>
      <c r="AT7" s="16"/>
      <c r="AU7" s="421" t="s">
        <v>255</v>
      </c>
      <c r="AV7" s="421"/>
      <c r="AW7" s="421"/>
      <c r="AX7" s="422"/>
    </row>
    <row r="8" spans="1:50" ht="13.5" thickBot="1"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424"/>
      <c r="AO8" s="424"/>
      <c r="AP8" s="424"/>
      <c r="AQ8" s="424"/>
      <c r="AR8" s="424"/>
      <c r="AS8" s="424"/>
      <c r="AT8" s="12"/>
      <c r="AU8" s="18"/>
      <c r="AV8" s="18"/>
      <c r="AW8" s="425"/>
      <c r="AX8" s="426"/>
    </row>
    <row r="9" spans="1:50" ht="13.5" customHeight="1" thickTop="1" x14ac:dyDescent="0.2">
      <c r="A9" s="301" t="s">
        <v>52</v>
      </c>
      <c r="B9" s="302"/>
      <c r="C9" s="302"/>
      <c r="D9" s="358" t="s">
        <v>161</v>
      </c>
      <c r="E9" s="361" t="s">
        <v>53</v>
      </c>
      <c r="F9" s="364" t="s">
        <v>253</v>
      </c>
      <c r="G9" s="365"/>
      <c r="H9" s="365"/>
      <c r="I9" s="365"/>
      <c r="J9" s="365"/>
      <c r="K9" s="365"/>
      <c r="L9" s="365"/>
      <c r="M9" s="365"/>
      <c r="N9" s="365"/>
      <c r="O9" s="365"/>
      <c r="P9" s="365"/>
      <c r="Q9" s="365"/>
      <c r="R9" s="365"/>
      <c r="S9" s="365"/>
      <c r="T9" s="365"/>
      <c r="U9" s="365"/>
      <c r="V9" s="365"/>
      <c r="W9" s="365"/>
      <c r="X9" s="365"/>
      <c r="Y9" s="365"/>
      <c r="Z9" s="366"/>
      <c r="AA9" s="364" t="s">
        <v>254</v>
      </c>
      <c r="AB9" s="365"/>
      <c r="AC9" s="365"/>
      <c r="AD9" s="365" t="s">
        <v>54</v>
      </c>
      <c r="AE9" s="365"/>
      <c r="AF9" s="365"/>
      <c r="AG9" s="365"/>
      <c r="AH9" s="365"/>
      <c r="AI9" s="365"/>
      <c r="AJ9" s="365"/>
      <c r="AK9" s="365"/>
      <c r="AL9" s="365"/>
      <c r="AM9" s="365"/>
      <c r="AN9" s="365"/>
      <c r="AO9" s="365"/>
      <c r="AP9" s="365"/>
      <c r="AQ9" s="365"/>
      <c r="AR9" s="365"/>
      <c r="AS9" s="366"/>
      <c r="AT9" s="373" t="s">
        <v>248</v>
      </c>
      <c r="AU9" s="377" t="s">
        <v>55</v>
      </c>
      <c r="AV9" s="382" t="s">
        <v>159</v>
      </c>
      <c r="AW9" s="385" t="s">
        <v>160</v>
      </c>
      <c r="AX9" s="386"/>
    </row>
    <row r="10" spans="1:50" ht="13.5" customHeight="1" x14ac:dyDescent="0.2">
      <c r="A10" s="354"/>
      <c r="B10" s="355"/>
      <c r="C10" s="355"/>
      <c r="D10" s="359"/>
      <c r="E10" s="362"/>
      <c r="F10" s="367"/>
      <c r="G10" s="368"/>
      <c r="H10" s="368"/>
      <c r="I10" s="368"/>
      <c r="J10" s="368"/>
      <c r="K10" s="368"/>
      <c r="L10" s="368"/>
      <c r="M10" s="368"/>
      <c r="N10" s="368"/>
      <c r="O10" s="368"/>
      <c r="P10" s="368"/>
      <c r="Q10" s="368"/>
      <c r="R10" s="368"/>
      <c r="S10" s="368"/>
      <c r="T10" s="368"/>
      <c r="U10" s="368"/>
      <c r="V10" s="368"/>
      <c r="W10" s="368"/>
      <c r="X10" s="368"/>
      <c r="Y10" s="368"/>
      <c r="Z10" s="369"/>
      <c r="AA10" s="367"/>
      <c r="AB10" s="368"/>
      <c r="AC10" s="368"/>
      <c r="AD10" s="368"/>
      <c r="AE10" s="368"/>
      <c r="AF10" s="368"/>
      <c r="AG10" s="368"/>
      <c r="AH10" s="368"/>
      <c r="AI10" s="368"/>
      <c r="AJ10" s="368"/>
      <c r="AK10" s="368"/>
      <c r="AL10" s="368"/>
      <c r="AM10" s="368"/>
      <c r="AN10" s="368"/>
      <c r="AO10" s="368"/>
      <c r="AP10" s="368"/>
      <c r="AQ10" s="368"/>
      <c r="AR10" s="368"/>
      <c r="AS10" s="369"/>
      <c r="AT10" s="374"/>
      <c r="AU10" s="378"/>
      <c r="AV10" s="383"/>
      <c r="AW10" s="387"/>
      <c r="AX10" s="388"/>
    </row>
    <row r="11" spans="1:50" ht="13.5" customHeight="1" thickBot="1" x14ac:dyDescent="0.25">
      <c r="A11" s="356"/>
      <c r="B11" s="357"/>
      <c r="C11" s="357"/>
      <c r="D11" s="359"/>
      <c r="E11" s="362"/>
      <c r="F11" s="370"/>
      <c r="G11" s="371"/>
      <c r="H11" s="371"/>
      <c r="I11" s="371"/>
      <c r="J11" s="371"/>
      <c r="K11" s="371"/>
      <c r="L11" s="371"/>
      <c r="M11" s="371"/>
      <c r="N11" s="371"/>
      <c r="O11" s="371"/>
      <c r="P11" s="371"/>
      <c r="Q11" s="371"/>
      <c r="R11" s="371"/>
      <c r="S11" s="371"/>
      <c r="T11" s="371"/>
      <c r="U11" s="371"/>
      <c r="V11" s="371"/>
      <c r="W11" s="371"/>
      <c r="X11" s="371"/>
      <c r="Y11" s="371"/>
      <c r="Z11" s="372"/>
      <c r="AA11" s="370"/>
      <c r="AB11" s="371"/>
      <c r="AC11" s="371"/>
      <c r="AD11" s="371"/>
      <c r="AE11" s="371"/>
      <c r="AF11" s="371"/>
      <c r="AG11" s="371"/>
      <c r="AH11" s="371"/>
      <c r="AI11" s="371"/>
      <c r="AJ11" s="371"/>
      <c r="AK11" s="371"/>
      <c r="AL11" s="371"/>
      <c r="AM11" s="371"/>
      <c r="AN11" s="371"/>
      <c r="AO11" s="371"/>
      <c r="AP11" s="371"/>
      <c r="AQ11" s="371"/>
      <c r="AR11" s="371"/>
      <c r="AS11" s="372"/>
      <c r="AT11" s="374"/>
      <c r="AU11" s="378"/>
      <c r="AV11" s="383"/>
      <c r="AW11" s="389"/>
      <c r="AX11" s="390"/>
    </row>
    <row r="12" spans="1:50" ht="13.5" customHeight="1" thickTop="1" x14ac:dyDescent="0.2">
      <c r="A12" s="391" t="s">
        <v>56</v>
      </c>
      <c r="B12" s="394" t="s">
        <v>57</v>
      </c>
      <c r="C12" s="397" t="s">
        <v>58</v>
      </c>
      <c r="D12" s="359"/>
      <c r="E12" s="362"/>
      <c r="F12" s="399" t="s">
        <v>179</v>
      </c>
      <c r="G12" s="400"/>
      <c r="H12" s="400"/>
      <c r="I12" s="400"/>
      <c r="J12" s="400"/>
      <c r="K12" s="400"/>
      <c r="L12" s="400"/>
      <c r="M12" s="401"/>
      <c r="N12" s="402" t="s">
        <v>180</v>
      </c>
      <c r="O12" s="403"/>
      <c r="P12" s="403"/>
      <c r="Q12" s="403"/>
      <c r="R12" s="403"/>
      <c r="S12" s="403"/>
      <c r="T12" s="403"/>
      <c r="U12" s="403"/>
      <c r="V12" s="404" t="s">
        <v>181</v>
      </c>
      <c r="W12" s="405"/>
      <c r="X12" s="405"/>
      <c r="Y12" s="405"/>
      <c r="Z12" s="405"/>
      <c r="AA12" s="405"/>
      <c r="AB12" s="405"/>
      <c r="AC12" s="405"/>
      <c r="AD12" s="406" t="s">
        <v>182</v>
      </c>
      <c r="AE12" s="407"/>
      <c r="AF12" s="407"/>
      <c r="AG12" s="407"/>
      <c r="AH12" s="407"/>
      <c r="AI12" s="407"/>
      <c r="AJ12" s="407"/>
      <c r="AK12" s="407"/>
      <c r="AL12" s="408" t="s">
        <v>183</v>
      </c>
      <c r="AM12" s="409"/>
      <c r="AN12" s="409"/>
      <c r="AO12" s="409"/>
      <c r="AP12" s="409"/>
      <c r="AQ12" s="409"/>
      <c r="AR12" s="409"/>
      <c r="AS12" s="409"/>
      <c r="AT12" s="375"/>
      <c r="AU12" s="379"/>
      <c r="AV12" s="383"/>
      <c r="AW12" s="410" t="s">
        <v>44</v>
      </c>
      <c r="AX12" s="342" t="s">
        <v>45</v>
      </c>
    </row>
    <row r="13" spans="1:50" ht="13.5" customHeight="1" x14ac:dyDescent="0.2">
      <c r="A13" s="392"/>
      <c r="B13" s="395"/>
      <c r="C13" s="355"/>
      <c r="D13" s="359"/>
      <c r="E13" s="362"/>
      <c r="F13" s="148" t="s">
        <v>59</v>
      </c>
      <c r="G13" s="149" t="s">
        <v>60</v>
      </c>
      <c r="H13" s="148" t="s">
        <v>61</v>
      </c>
      <c r="I13" s="149" t="s">
        <v>62</v>
      </c>
      <c r="J13" s="149" t="s">
        <v>63</v>
      </c>
      <c r="K13" s="149" t="s">
        <v>64</v>
      </c>
      <c r="L13" s="150" t="s">
        <v>65</v>
      </c>
      <c r="M13" s="344" t="s">
        <v>66</v>
      </c>
      <c r="N13" s="151" t="s">
        <v>59</v>
      </c>
      <c r="O13" s="152" t="s">
        <v>60</v>
      </c>
      <c r="P13" s="152" t="s">
        <v>61</v>
      </c>
      <c r="Q13" s="152" t="s">
        <v>62</v>
      </c>
      <c r="R13" s="152" t="s">
        <v>63</v>
      </c>
      <c r="S13" s="152" t="s">
        <v>64</v>
      </c>
      <c r="T13" s="153" t="s">
        <v>65</v>
      </c>
      <c r="U13" s="346" t="s">
        <v>66</v>
      </c>
      <c r="V13" s="154" t="s">
        <v>59</v>
      </c>
      <c r="W13" s="155" t="s">
        <v>60</v>
      </c>
      <c r="X13" s="155" t="s">
        <v>61</v>
      </c>
      <c r="Y13" s="155" t="s">
        <v>62</v>
      </c>
      <c r="Z13" s="155" t="s">
        <v>63</v>
      </c>
      <c r="AA13" s="155" t="s">
        <v>64</v>
      </c>
      <c r="AB13" s="156" t="s">
        <v>65</v>
      </c>
      <c r="AC13" s="348" t="s">
        <v>66</v>
      </c>
      <c r="AD13" s="157" t="s">
        <v>59</v>
      </c>
      <c r="AE13" s="158" t="s">
        <v>60</v>
      </c>
      <c r="AF13" s="158" t="s">
        <v>61</v>
      </c>
      <c r="AG13" s="158" t="s">
        <v>62</v>
      </c>
      <c r="AH13" s="158" t="s">
        <v>63</v>
      </c>
      <c r="AI13" s="158" t="s">
        <v>64</v>
      </c>
      <c r="AJ13" s="159" t="s">
        <v>65</v>
      </c>
      <c r="AK13" s="350" t="s">
        <v>66</v>
      </c>
      <c r="AL13" s="160" t="s">
        <v>59</v>
      </c>
      <c r="AM13" s="161" t="s">
        <v>60</v>
      </c>
      <c r="AN13" s="161" t="s">
        <v>61</v>
      </c>
      <c r="AO13" s="161" t="s">
        <v>251</v>
      </c>
      <c r="AP13" s="161" t="s">
        <v>63</v>
      </c>
      <c r="AQ13" s="161" t="s">
        <v>64</v>
      </c>
      <c r="AR13" s="162" t="s">
        <v>65</v>
      </c>
      <c r="AS13" s="352" t="s">
        <v>66</v>
      </c>
      <c r="AT13" s="374"/>
      <c r="AU13" s="380"/>
      <c r="AV13" s="383"/>
      <c r="AW13" s="411"/>
      <c r="AX13" s="343"/>
    </row>
    <row r="14" spans="1:50" ht="12" customHeight="1" thickBot="1" x14ac:dyDescent="0.25">
      <c r="A14" s="393"/>
      <c r="B14" s="396"/>
      <c r="C14" s="398"/>
      <c r="D14" s="360"/>
      <c r="E14" s="363"/>
      <c r="F14" s="204">
        <v>1</v>
      </c>
      <c r="G14" s="205">
        <v>2</v>
      </c>
      <c r="H14" s="204">
        <v>3</v>
      </c>
      <c r="I14" s="205">
        <v>4</v>
      </c>
      <c r="J14" s="205">
        <v>5</v>
      </c>
      <c r="K14" s="205">
        <v>6</v>
      </c>
      <c r="L14" s="206">
        <v>7</v>
      </c>
      <c r="M14" s="345"/>
      <c r="N14" s="207">
        <v>8</v>
      </c>
      <c r="O14" s="208">
        <v>9</v>
      </c>
      <c r="P14" s="208">
        <v>10</v>
      </c>
      <c r="Q14" s="208">
        <v>11</v>
      </c>
      <c r="R14" s="208">
        <v>12</v>
      </c>
      <c r="S14" s="208">
        <v>13</v>
      </c>
      <c r="T14" s="209">
        <v>14</v>
      </c>
      <c r="U14" s="347"/>
      <c r="V14" s="210">
        <v>15</v>
      </c>
      <c r="W14" s="211">
        <v>16</v>
      </c>
      <c r="X14" s="211">
        <v>17</v>
      </c>
      <c r="Y14" s="211">
        <v>18</v>
      </c>
      <c r="Z14" s="211">
        <v>19</v>
      </c>
      <c r="AA14" s="211">
        <v>20</v>
      </c>
      <c r="AB14" s="212">
        <v>21</v>
      </c>
      <c r="AC14" s="349"/>
      <c r="AD14" s="213">
        <v>22</v>
      </c>
      <c r="AE14" s="214">
        <v>23</v>
      </c>
      <c r="AF14" s="214">
        <v>24</v>
      </c>
      <c r="AG14" s="214">
        <v>25</v>
      </c>
      <c r="AH14" s="214">
        <v>26</v>
      </c>
      <c r="AI14" s="214">
        <v>27</v>
      </c>
      <c r="AJ14" s="215">
        <v>28</v>
      </c>
      <c r="AK14" s="351"/>
      <c r="AL14" s="216">
        <v>29</v>
      </c>
      <c r="AM14" s="217">
        <v>30</v>
      </c>
      <c r="AN14" s="217">
        <v>31</v>
      </c>
      <c r="AO14" s="217">
        <v>1</v>
      </c>
      <c r="AP14" s="217">
        <v>2</v>
      </c>
      <c r="AQ14" s="217">
        <v>3</v>
      </c>
      <c r="AR14" s="218">
        <v>4</v>
      </c>
      <c r="AS14" s="353"/>
      <c r="AT14" s="376"/>
      <c r="AU14" s="381"/>
      <c r="AV14" s="384"/>
      <c r="AW14" s="219" t="s">
        <v>67</v>
      </c>
      <c r="AX14" s="220" t="s">
        <v>68</v>
      </c>
    </row>
    <row r="15" spans="1:50" ht="21" customHeight="1" thickTop="1" x14ac:dyDescent="0.2">
      <c r="A15" s="336">
        <v>1</v>
      </c>
      <c r="B15" s="337" t="s">
        <v>104</v>
      </c>
      <c r="C15" s="338" t="s">
        <v>249</v>
      </c>
      <c r="D15" s="339" t="s">
        <v>242</v>
      </c>
      <c r="E15" s="19" t="s">
        <v>67</v>
      </c>
      <c r="F15" s="20" t="s">
        <v>86</v>
      </c>
      <c r="G15" s="20" t="s">
        <v>86</v>
      </c>
      <c r="H15" s="20" t="s">
        <v>86</v>
      </c>
      <c r="I15" s="20" t="s">
        <v>86</v>
      </c>
      <c r="J15" s="20" t="s">
        <v>86</v>
      </c>
      <c r="K15" s="21" t="s">
        <v>86</v>
      </c>
      <c r="L15" s="22" t="s">
        <v>86</v>
      </c>
      <c r="M15" s="42">
        <f>SUM(F15:L15)</f>
        <v>0</v>
      </c>
      <c r="N15" s="24" t="s">
        <v>86</v>
      </c>
      <c r="O15" s="25" t="s">
        <v>86</v>
      </c>
      <c r="P15" s="25" t="s">
        <v>86</v>
      </c>
      <c r="Q15" s="25" t="s">
        <v>86</v>
      </c>
      <c r="R15" s="25" t="s">
        <v>86</v>
      </c>
      <c r="S15" s="26" t="s">
        <v>86</v>
      </c>
      <c r="T15" s="27" t="s">
        <v>86</v>
      </c>
      <c r="U15" s="43">
        <f>SUM(N15:T15)</f>
        <v>0</v>
      </c>
      <c r="V15" s="29" t="s">
        <v>86</v>
      </c>
      <c r="W15" s="29" t="s">
        <v>86</v>
      </c>
      <c r="X15" s="29" t="s">
        <v>86</v>
      </c>
      <c r="Y15" s="29" t="s">
        <v>86</v>
      </c>
      <c r="Z15" s="29" t="s">
        <v>86</v>
      </c>
      <c r="AA15" s="30" t="s">
        <v>86</v>
      </c>
      <c r="AB15" s="31" t="s">
        <v>86</v>
      </c>
      <c r="AC15" s="32">
        <f>SUM(V15:AB15)</f>
        <v>0</v>
      </c>
      <c r="AD15" s="33" t="s">
        <v>86</v>
      </c>
      <c r="AE15" s="33" t="s">
        <v>86</v>
      </c>
      <c r="AF15" s="33" t="s">
        <v>86</v>
      </c>
      <c r="AG15" s="33" t="s">
        <v>86</v>
      </c>
      <c r="AH15" s="33" t="s">
        <v>86</v>
      </c>
      <c r="AI15" s="34" t="s">
        <v>86</v>
      </c>
      <c r="AJ15" s="35" t="s">
        <v>86</v>
      </c>
      <c r="AK15" s="36">
        <f>SUM(AD15:AJ15)</f>
        <v>0</v>
      </c>
      <c r="AL15" s="37" t="s">
        <v>86</v>
      </c>
      <c r="AM15" s="37" t="s">
        <v>86</v>
      </c>
      <c r="AN15" s="37" t="s">
        <v>86</v>
      </c>
      <c r="AO15" s="37" t="s">
        <v>86</v>
      </c>
      <c r="AP15" s="37" t="s">
        <v>86</v>
      </c>
      <c r="AQ15" s="38" t="s">
        <v>86</v>
      </c>
      <c r="AR15" s="39" t="s">
        <v>86</v>
      </c>
      <c r="AS15" s="40">
        <f>SUM(AL15:AR15)</f>
        <v>0</v>
      </c>
      <c r="AT15" s="41">
        <f>M15+U15+AC15+AK15+AS15</f>
        <v>0</v>
      </c>
      <c r="AU15" s="340">
        <f>AT15+AT16</f>
        <v>70</v>
      </c>
      <c r="AV15" s="163">
        <f>VLOOKUP(D15,'Faaliyet Cetveli'!$C$10:$F$36,4,FALSE)</f>
        <v>100</v>
      </c>
      <c r="AW15" s="341">
        <f>(AT15*AV15)</f>
        <v>0</v>
      </c>
      <c r="AX15" s="335">
        <f>(AT16*AV16)</f>
        <v>7000</v>
      </c>
    </row>
    <row r="16" spans="1:50" ht="21" customHeight="1" thickBot="1" x14ac:dyDescent="0.25">
      <c r="A16" s="286"/>
      <c r="B16" s="288"/>
      <c r="C16" s="290"/>
      <c r="D16" s="298"/>
      <c r="E16" s="66" t="s">
        <v>68</v>
      </c>
      <c r="F16" s="44" t="s">
        <v>86</v>
      </c>
      <c r="G16" s="44" t="s">
        <v>86</v>
      </c>
      <c r="H16" s="44" t="s">
        <v>86</v>
      </c>
      <c r="I16" s="44">
        <v>8</v>
      </c>
      <c r="J16" s="44">
        <v>8</v>
      </c>
      <c r="K16" s="189" t="s">
        <v>86</v>
      </c>
      <c r="L16" s="190" t="s">
        <v>86</v>
      </c>
      <c r="M16" s="67">
        <f>SUM(F16:L16)</f>
        <v>16</v>
      </c>
      <c r="N16" s="45" t="s">
        <v>86</v>
      </c>
      <c r="O16" s="46" t="s">
        <v>86</v>
      </c>
      <c r="P16" s="46" t="s">
        <v>86</v>
      </c>
      <c r="Q16" s="46" t="s">
        <v>86</v>
      </c>
      <c r="R16" s="46" t="s">
        <v>86</v>
      </c>
      <c r="S16" s="191">
        <v>8</v>
      </c>
      <c r="T16" s="192">
        <v>8</v>
      </c>
      <c r="U16" s="68">
        <f>SUM(N16:T16)</f>
        <v>16</v>
      </c>
      <c r="V16" s="47" t="s">
        <v>86</v>
      </c>
      <c r="W16" s="47" t="s">
        <v>86</v>
      </c>
      <c r="X16" s="47" t="s">
        <v>86</v>
      </c>
      <c r="Y16" s="47" t="s">
        <v>86</v>
      </c>
      <c r="Z16" s="47" t="s">
        <v>86</v>
      </c>
      <c r="AA16" s="193">
        <v>8</v>
      </c>
      <c r="AB16" s="194">
        <v>8</v>
      </c>
      <c r="AC16" s="195">
        <f>SUM(V16:AB16)</f>
        <v>16</v>
      </c>
      <c r="AD16" s="48" t="s">
        <v>86</v>
      </c>
      <c r="AE16" s="48" t="s">
        <v>86</v>
      </c>
      <c r="AF16" s="48" t="s">
        <v>86</v>
      </c>
      <c r="AG16" s="48" t="s">
        <v>86</v>
      </c>
      <c r="AH16" s="48" t="s">
        <v>86</v>
      </c>
      <c r="AI16" s="196">
        <v>8</v>
      </c>
      <c r="AJ16" s="197">
        <v>8</v>
      </c>
      <c r="AK16" s="198">
        <f>SUM(AD16:AJ16)</f>
        <v>16</v>
      </c>
      <c r="AL16" s="49" t="s">
        <v>86</v>
      </c>
      <c r="AM16" s="49" t="s">
        <v>86</v>
      </c>
      <c r="AN16" s="49" t="s">
        <v>86</v>
      </c>
      <c r="AO16" s="49" t="s">
        <v>86</v>
      </c>
      <c r="AP16" s="49">
        <v>6</v>
      </c>
      <c r="AQ16" s="199" t="s">
        <v>86</v>
      </c>
      <c r="AR16" s="200" t="s">
        <v>86</v>
      </c>
      <c r="AS16" s="201">
        <f>SUM(AL16:AR16)</f>
        <v>6</v>
      </c>
      <c r="AT16" s="202">
        <f>M16+U16+AC16+AK16+AS16</f>
        <v>70</v>
      </c>
      <c r="AU16" s="292"/>
      <c r="AV16" s="203">
        <f>VLOOKUP(D15,'Faaliyet Cetveli'!$C$10:$G$36,5,FALSE)</f>
        <v>100</v>
      </c>
      <c r="AW16" s="294"/>
      <c r="AX16" s="296"/>
    </row>
    <row r="17" spans="1:50" ht="21" customHeight="1" thickTop="1" x14ac:dyDescent="0.2">
      <c r="A17" s="285">
        <v>2</v>
      </c>
      <c r="B17" s="287" t="s">
        <v>104</v>
      </c>
      <c r="C17" s="289" t="s">
        <v>250</v>
      </c>
      <c r="D17" s="297" t="s">
        <v>243</v>
      </c>
      <c r="E17" s="186" t="s">
        <v>67</v>
      </c>
      <c r="F17" s="50" t="s">
        <v>86</v>
      </c>
      <c r="G17" s="50" t="s">
        <v>86</v>
      </c>
      <c r="H17" s="50" t="s">
        <v>86</v>
      </c>
      <c r="I17" s="50" t="s">
        <v>86</v>
      </c>
      <c r="J17" s="50" t="s">
        <v>86</v>
      </c>
      <c r="K17" s="51" t="s">
        <v>86</v>
      </c>
      <c r="L17" s="52" t="s">
        <v>86</v>
      </c>
      <c r="M17" s="23">
        <f t="shared" ref="M17:M34" si="0">SUM(F17:L17)</f>
        <v>0</v>
      </c>
      <c r="N17" s="53" t="s">
        <v>86</v>
      </c>
      <c r="O17" s="54" t="s">
        <v>86</v>
      </c>
      <c r="P17" s="54" t="s">
        <v>86</v>
      </c>
      <c r="Q17" s="54" t="s">
        <v>86</v>
      </c>
      <c r="R17" s="54" t="s">
        <v>86</v>
      </c>
      <c r="S17" s="55" t="s">
        <v>86</v>
      </c>
      <c r="T17" s="56" t="s">
        <v>86</v>
      </c>
      <c r="U17" s="28">
        <f t="shared" ref="U17:U34" si="1">SUM(N17:T17)</f>
        <v>0</v>
      </c>
      <c r="V17" s="57" t="s">
        <v>86</v>
      </c>
      <c r="W17" s="57" t="s">
        <v>86</v>
      </c>
      <c r="X17" s="57" t="s">
        <v>86</v>
      </c>
      <c r="Y17" s="57" t="s">
        <v>86</v>
      </c>
      <c r="Z17" s="57" t="s">
        <v>86</v>
      </c>
      <c r="AA17" s="58" t="s">
        <v>86</v>
      </c>
      <c r="AB17" s="59" t="s">
        <v>86</v>
      </c>
      <c r="AC17" s="187">
        <f t="shared" ref="AC17:AC34" si="2">SUM(V17:AB17)</f>
        <v>0</v>
      </c>
      <c r="AD17" s="60" t="s">
        <v>86</v>
      </c>
      <c r="AE17" s="60" t="s">
        <v>86</v>
      </c>
      <c r="AF17" s="60" t="s">
        <v>86</v>
      </c>
      <c r="AG17" s="60" t="s">
        <v>86</v>
      </c>
      <c r="AH17" s="60" t="s">
        <v>86</v>
      </c>
      <c r="AI17" s="61" t="s">
        <v>86</v>
      </c>
      <c r="AJ17" s="62" t="s">
        <v>86</v>
      </c>
      <c r="AK17" s="165">
        <f t="shared" ref="AK17:AK34" si="3">SUM(AD17:AJ17)</f>
        <v>0</v>
      </c>
      <c r="AL17" s="63" t="s">
        <v>86</v>
      </c>
      <c r="AM17" s="63" t="s">
        <v>86</v>
      </c>
      <c r="AN17" s="63" t="s">
        <v>86</v>
      </c>
      <c r="AO17" s="63" t="s">
        <v>86</v>
      </c>
      <c r="AP17" s="63" t="s">
        <v>86</v>
      </c>
      <c r="AQ17" s="64" t="s">
        <v>86</v>
      </c>
      <c r="AR17" s="65" t="s">
        <v>86</v>
      </c>
      <c r="AS17" s="166">
        <f t="shared" ref="AS17:AS34" si="4">SUM(AL17:AR17)</f>
        <v>0</v>
      </c>
      <c r="AT17" s="188">
        <f t="shared" ref="AT17:AT34" si="5">M17+U17+AC17+AK17+AS17</f>
        <v>0</v>
      </c>
      <c r="AU17" s="291">
        <f>AT17+AT18</f>
        <v>24</v>
      </c>
      <c r="AV17" s="144">
        <f>VLOOKUP(D17,'Faaliyet Cetveli'!$C$10:$F$36,4,FALSE)</f>
        <v>100</v>
      </c>
      <c r="AW17" s="293">
        <f>(AT17*AV17)</f>
        <v>0</v>
      </c>
      <c r="AX17" s="295">
        <f>(AT18*AV18)</f>
        <v>2400</v>
      </c>
    </row>
    <row r="18" spans="1:50" ht="21" customHeight="1" thickBot="1" x14ac:dyDescent="0.25">
      <c r="A18" s="286"/>
      <c r="B18" s="288"/>
      <c r="C18" s="290"/>
      <c r="D18" s="298"/>
      <c r="E18" s="66" t="s">
        <v>68</v>
      </c>
      <c r="F18" s="44" t="s">
        <v>86</v>
      </c>
      <c r="G18" s="44" t="s">
        <v>86</v>
      </c>
      <c r="H18" s="44" t="s">
        <v>86</v>
      </c>
      <c r="I18" s="44">
        <v>4</v>
      </c>
      <c r="J18" s="44">
        <v>4</v>
      </c>
      <c r="K18" s="189" t="s">
        <v>86</v>
      </c>
      <c r="L18" s="190" t="s">
        <v>86</v>
      </c>
      <c r="M18" s="67">
        <f t="shared" si="0"/>
        <v>8</v>
      </c>
      <c r="N18" s="45" t="s">
        <v>86</v>
      </c>
      <c r="O18" s="46" t="s">
        <v>86</v>
      </c>
      <c r="P18" s="46">
        <v>4</v>
      </c>
      <c r="Q18" s="46" t="s">
        <v>86</v>
      </c>
      <c r="R18" s="46" t="s">
        <v>86</v>
      </c>
      <c r="S18" s="191" t="s">
        <v>86</v>
      </c>
      <c r="T18" s="192" t="s">
        <v>86</v>
      </c>
      <c r="U18" s="68">
        <f t="shared" si="1"/>
        <v>4</v>
      </c>
      <c r="V18" s="47" t="s">
        <v>86</v>
      </c>
      <c r="W18" s="47" t="s">
        <v>86</v>
      </c>
      <c r="X18" s="47">
        <v>4</v>
      </c>
      <c r="Y18" s="47" t="s">
        <v>86</v>
      </c>
      <c r="Z18" s="47" t="s">
        <v>86</v>
      </c>
      <c r="AA18" s="193" t="s">
        <v>86</v>
      </c>
      <c r="AB18" s="194" t="s">
        <v>86</v>
      </c>
      <c r="AC18" s="195">
        <f t="shared" si="2"/>
        <v>4</v>
      </c>
      <c r="AD18" s="48" t="s">
        <v>86</v>
      </c>
      <c r="AE18" s="48" t="s">
        <v>86</v>
      </c>
      <c r="AF18" s="48">
        <v>4</v>
      </c>
      <c r="AG18" s="48" t="s">
        <v>86</v>
      </c>
      <c r="AH18" s="48" t="s">
        <v>86</v>
      </c>
      <c r="AI18" s="196" t="s">
        <v>86</v>
      </c>
      <c r="AJ18" s="197" t="s">
        <v>86</v>
      </c>
      <c r="AK18" s="198">
        <f t="shared" si="3"/>
        <v>4</v>
      </c>
      <c r="AL18" s="49" t="s">
        <v>86</v>
      </c>
      <c r="AM18" s="49" t="s">
        <v>86</v>
      </c>
      <c r="AN18" s="49">
        <v>4</v>
      </c>
      <c r="AO18" s="49" t="s">
        <v>86</v>
      </c>
      <c r="AP18" s="49" t="s">
        <v>86</v>
      </c>
      <c r="AQ18" s="199" t="s">
        <v>86</v>
      </c>
      <c r="AR18" s="200" t="s">
        <v>86</v>
      </c>
      <c r="AS18" s="201">
        <f t="shared" si="4"/>
        <v>4</v>
      </c>
      <c r="AT18" s="202">
        <f t="shared" si="5"/>
        <v>24</v>
      </c>
      <c r="AU18" s="292"/>
      <c r="AV18" s="203">
        <f>VLOOKUP(D17,'Faaliyet Cetveli'!$C$10:$G$36,5,FALSE)</f>
        <v>100</v>
      </c>
      <c r="AW18" s="294"/>
      <c r="AX18" s="296"/>
    </row>
    <row r="19" spans="1:50" ht="21" customHeight="1" thickTop="1" x14ac:dyDescent="0.2">
      <c r="A19" s="285">
        <v>3</v>
      </c>
      <c r="B19" s="287"/>
      <c r="C19" s="289"/>
      <c r="D19" s="297" t="s">
        <v>242</v>
      </c>
      <c r="E19" s="186" t="s">
        <v>67</v>
      </c>
      <c r="F19" s="50" t="s">
        <v>86</v>
      </c>
      <c r="G19" s="50" t="s">
        <v>86</v>
      </c>
      <c r="H19" s="50" t="s">
        <v>86</v>
      </c>
      <c r="I19" s="50" t="s">
        <v>86</v>
      </c>
      <c r="J19" s="50" t="s">
        <v>86</v>
      </c>
      <c r="K19" s="51" t="s">
        <v>86</v>
      </c>
      <c r="L19" s="52" t="s">
        <v>86</v>
      </c>
      <c r="M19" s="23">
        <f t="shared" si="0"/>
        <v>0</v>
      </c>
      <c r="N19" s="53" t="s">
        <v>86</v>
      </c>
      <c r="O19" s="54" t="s">
        <v>86</v>
      </c>
      <c r="P19" s="54" t="s">
        <v>86</v>
      </c>
      <c r="Q19" s="54" t="s">
        <v>86</v>
      </c>
      <c r="R19" s="54" t="s">
        <v>86</v>
      </c>
      <c r="S19" s="55" t="s">
        <v>86</v>
      </c>
      <c r="T19" s="56" t="s">
        <v>86</v>
      </c>
      <c r="U19" s="28">
        <f t="shared" si="1"/>
        <v>0</v>
      </c>
      <c r="V19" s="57" t="s">
        <v>86</v>
      </c>
      <c r="W19" s="57" t="s">
        <v>86</v>
      </c>
      <c r="X19" s="57" t="s">
        <v>86</v>
      </c>
      <c r="Y19" s="57" t="s">
        <v>86</v>
      </c>
      <c r="Z19" s="57" t="s">
        <v>86</v>
      </c>
      <c r="AA19" s="58" t="s">
        <v>86</v>
      </c>
      <c r="AB19" s="59" t="s">
        <v>86</v>
      </c>
      <c r="AC19" s="187">
        <f t="shared" si="2"/>
        <v>0</v>
      </c>
      <c r="AD19" s="60" t="s">
        <v>86</v>
      </c>
      <c r="AE19" s="60" t="s">
        <v>86</v>
      </c>
      <c r="AF19" s="60" t="s">
        <v>86</v>
      </c>
      <c r="AG19" s="60" t="s">
        <v>86</v>
      </c>
      <c r="AH19" s="60" t="s">
        <v>86</v>
      </c>
      <c r="AI19" s="61" t="s">
        <v>86</v>
      </c>
      <c r="AJ19" s="62" t="s">
        <v>86</v>
      </c>
      <c r="AK19" s="165">
        <f t="shared" si="3"/>
        <v>0</v>
      </c>
      <c r="AL19" s="63" t="s">
        <v>86</v>
      </c>
      <c r="AM19" s="63" t="s">
        <v>86</v>
      </c>
      <c r="AN19" s="63" t="s">
        <v>86</v>
      </c>
      <c r="AO19" s="63" t="s">
        <v>86</v>
      </c>
      <c r="AP19" s="63" t="s">
        <v>86</v>
      </c>
      <c r="AQ19" s="64" t="s">
        <v>86</v>
      </c>
      <c r="AR19" s="65" t="s">
        <v>86</v>
      </c>
      <c r="AS19" s="166">
        <f t="shared" si="4"/>
        <v>0</v>
      </c>
      <c r="AT19" s="188">
        <f t="shared" si="5"/>
        <v>0</v>
      </c>
      <c r="AU19" s="291">
        <f>AT19+AT20</f>
        <v>0</v>
      </c>
      <c r="AV19" s="144">
        <f>VLOOKUP(D19,'Faaliyet Cetveli'!$C$10:$F$36,4,FALSE)</f>
        <v>100</v>
      </c>
      <c r="AW19" s="293">
        <f>(AT19*AV19)</f>
        <v>0</v>
      </c>
      <c r="AX19" s="295">
        <f>(AT20*AV20)</f>
        <v>0</v>
      </c>
    </row>
    <row r="20" spans="1:50" ht="21" customHeight="1" thickBot="1" x14ac:dyDescent="0.25">
      <c r="A20" s="286"/>
      <c r="B20" s="288"/>
      <c r="C20" s="290"/>
      <c r="D20" s="298"/>
      <c r="E20" s="66" t="s">
        <v>68</v>
      </c>
      <c r="F20" s="44" t="s">
        <v>86</v>
      </c>
      <c r="G20" s="44" t="s">
        <v>86</v>
      </c>
      <c r="H20" s="44" t="s">
        <v>86</v>
      </c>
      <c r="I20" s="44" t="s">
        <v>86</v>
      </c>
      <c r="J20" s="44" t="s">
        <v>86</v>
      </c>
      <c r="K20" s="189" t="s">
        <v>86</v>
      </c>
      <c r="L20" s="190" t="s">
        <v>86</v>
      </c>
      <c r="M20" s="67">
        <f t="shared" si="0"/>
        <v>0</v>
      </c>
      <c r="N20" s="45" t="s">
        <v>86</v>
      </c>
      <c r="O20" s="46" t="s">
        <v>86</v>
      </c>
      <c r="P20" s="46" t="s">
        <v>86</v>
      </c>
      <c r="Q20" s="46" t="s">
        <v>86</v>
      </c>
      <c r="R20" s="46" t="s">
        <v>86</v>
      </c>
      <c r="S20" s="191" t="s">
        <v>86</v>
      </c>
      <c r="T20" s="192" t="s">
        <v>86</v>
      </c>
      <c r="U20" s="68">
        <f t="shared" si="1"/>
        <v>0</v>
      </c>
      <c r="V20" s="47" t="s">
        <v>86</v>
      </c>
      <c r="W20" s="47" t="s">
        <v>86</v>
      </c>
      <c r="X20" s="47" t="s">
        <v>86</v>
      </c>
      <c r="Y20" s="47" t="s">
        <v>86</v>
      </c>
      <c r="Z20" s="47" t="s">
        <v>86</v>
      </c>
      <c r="AA20" s="193" t="s">
        <v>86</v>
      </c>
      <c r="AB20" s="194" t="s">
        <v>86</v>
      </c>
      <c r="AC20" s="195">
        <f t="shared" si="2"/>
        <v>0</v>
      </c>
      <c r="AD20" s="48" t="s">
        <v>86</v>
      </c>
      <c r="AE20" s="48" t="s">
        <v>86</v>
      </c>
      <c r="AF20" s="48" t="s">
        <v>86</v>
      </c>
      <c r="AG20" s="48" t="s">
        <v>86</v>
      </c>
      <c r="AH20" s="48" t="s">
        <v>86</v>
      </c>
      <c r="AI20" s="196" t="s">
        <v>86</v>
      </c>
      <c r="AJ20" s="197" t="s">
        <v>86</v>
      </c>
      <c r="AK20" s="198">
        <f t="shared" si="3"/>
        <v>0</v>
      </c>
      <c r="AL20" s="49" t="s">
        <v>86</v>
      </c>
      <c r="AM20" s="49" t="s">
        <v>86</v>
      </c>
      <c r="AN20" s="49" t="s">
        <v>86</v>
      </c>
      <c r="AO20" s="49" t="s">
        <v>86</v>
      </c>
      <c r="AP20" s="49" t="s">
        <v>86</v>
      </c>
      <c r="AQ20" s="199" t="s">
        <v>86</v>
      </c>
      <c r="AR20" s="200" t="s">
        <v>86</v>
      </c>
      <c r="AS20" s="201">
        <f t="shared" si="4"/>
        <v>0</v>
      </c>
      <c r="AT20" s="202">
        <f t="shared" si="5"/>
        <v>0</v>
      </c>
      <c r="AU20" s="292"/>
      <c r="AV20" s="203">
        <f>VLOOKUP(D19,'Faaliyet Cetveli'!$C$10:$G$36,5,FALSE)</f>
        <v>100</v>
      </c>
      <c r="AW20" s="294"/>
      <c r="AX20" s="296"/>
    </row>
    <row r="21" spans="1:50" ht="21" customHeight="1" thickTop="1" x14ac:dyDescent="0.2">
      <c r="A21" s="285">
        <v>4</v>
      </c>
      <c r="B21" s="287"/>
      <c r="C21" s="289"/>
      <c r="D21" s="297" t="s">
        <v>242</v>
      </c>
      <c r="E21" s="186" t="s">
        <v>67</v>
      </c>
      <c r="F21" s="50" t="s">
        <v>86</v>
      </c>
      <c r="G21" s="50" t="s">
        <v>86</v>
      </c>
      <c r="H21" s="50" t="s">
        <v>86</v>
      </c>
      <c r="I21" s="50" t="s">
        <v>86</v>
      </c>
      <c r="J21" s="50" t="s">
        <v>86</v>
      </c>
      <c r="K21" s="51" t="s">
        <v>86</v>
      </c>
      <c r="L21" s="52" t="s">
        <v>86</v>
      </c>
      <c r="M21" s="23">
        <f t="shared" si="0"/>
        <v>0</v>
      </c>
      <c r="N21" s="53" t="s">
        <v>86</v>
      </c>
      <c r="O21" s="54" t="s">
        <v>86</v>
      </c>
      <c r="P21" s="54" t="s">
        <v>86</v>
      </c>
      <c r="Q21" s="54" t="s">
        <v>86</v>
      </c>
      <c r="R21" s="54" t="s">
        <v>86</v>
      </c>
      <c r="S21" s="55" t="s">
        <v>86</v>
      </c>
      <c r="T21" s="56" t="s">
        <v>86</v>
      </c>
      <c r="U21" s="28">
        <f t="shared" si="1"/>
        <v>0</v>
      </c>
      <c r="V21" s="57" t="s">
        <v>86</v>
      </c>
      <c r="W21" s="57" t="s">
        <v>86</v>
      </c>
      <c r="X21" s="57" t="s">
        <v>86</v>
      </c>
      <c r="Y21" s="57" t="s">
        <v>86</v>
      </c>
      <c r="Z21" s="57" t="s">
        <v>86</v>
      </c>
      <c r="AA21" s="58" t="s">
        <v>86</v>
      </c>
      <c r="AB21" s="59" t="s">
        <v>86</v>
      </c>
      <c r="AC21" s="187">
        <f t="shared" si="2"/>
        <v>0</v>
      </c>
      <c r="AD21" s="60" t="s">
        <v>86</v>
      </c>
      <c r="AE21" s="60" t="s">
        <v>86</v>
      </c>
      <c r="AF21" s="60" t="s">
        <v>86</v>
      </c>
      <c r="AG21" s="60" t="s">
        <v>86</v>
      </c>
      <c r="AH21" s="60" t="s">
        <v>86</v>
      </c>
      <c r="AI21" s="61" t="s">
        <v>86</v>
      </c>
      <c r="AJ21" s="62" t="s">
        <v>86</v>
      </c>
      <c r="AK21" s="165">
        <f t="shared" si="3"/>
        <v>0</v>
      </c>
      <c r="AL21" s="63" t="s">
        <v>86</v>
      </c>
      <c r="AM21" s="63" t="s">
        <v>86</v>
      </c>
      <c r="AN21" s="63" t="s">
        <v>86</v>
      </c>
      <c r="AO21" s="63" t="s">
        <v>86</v>
      </c>
      <c r="AP21" s="63" t="s">
        <v>86</v>
      </c>
      <c r="AQ21" s="64" t="s">
        <v>86</v>
      </c>
      <c r="AR21" s="65" t="s">
        <v>86</v>
      </c>
      <c r="AS21" s="166">
        <f t="shared" si="4"/>
        <v>0</v>
      </c>
      <c r="AT21" s="188">
        <f t="shared" si="5"/>
        <v>0</v>
      </c>
      <c r="AU21" s="291">
        <f>AT21+AT22</f>
        <v>0</v>
      </c>
      <c r="AV21" s="144">
        <f>VLOOKUP(D21,'Faaliyet Cetveli'!$C$10:$F$36,4,FALSE)</f>
        <v>100</v>
      </c>
      <c r="AW21" s="293">
        <f>(AT21*AV21)</f>
        <v>0</v>
      </c>
      <c r="AX21" s="295">
        <f>(AT22*AV22)</f>
        <v>0</v>
      </c>
    </row>
    <row r="22" spans="1:50" ht="21" customHeight="1" thickBot="1" x14ac:dyDescent="0.25">
      <c r="A22" s="286"/>
      <c r="B22" s="288"/>
      <c r="C22" s="290"/>
      <c r="D22" s="298"/>
      <c r="E22" s="66" t="s">
        <v>68</v>
      </c>
      <c r="F22" s="44" t="s">
        <v>86</v>
      </c>
      <c r="G22" s="44" t="s">
        <v>86</v>
      </c>
      <c r="H22" s="44" t="s">
        <v>86</v>
      </c>
      <c r="I22" s="44" t="s">
        <v>86</v>
      </c>
      <c r="J22" s="44" t="s">
        <v>86</v>
      </c>
      <c r="K22" s="189" t="s">
        <v>86</v>
      </c>
      <c r="L22" s="190" t="s">
        <v>86</v>
      </c>
      <c r="M22" s="67">
        <f t="shared" si="0"/>
        <v>0</v>
      </c>
      <c r="N22" s="45" t="s">
        <v>86</v>
      </c>
      <c r="O22" s="46" t="s">
        <v>86</v>
      </c>
      <c r="P22" s="46" t="s">
        <v>86</v>
      </c>
      <c r="Q22" s="46" t="s">
        <v>86</v>
      </c>
      <c r="R22" s="46" t="s">
        <v>86</v>
      </c>
      <c r="S22" s="191" t="s">
        <v>86</v>
      </c>
      <c r="T22" s="192" t="s">
        <v>86</v>
      </c>
      <c r="U22" s="68">
        <f t="shared" si="1"/>
        <v>0</v>
      </c>
      <c r="V22" s="47" t="s">
        <v>86</v>
      </c>
      <c r="W22" s="47" t="s">
        <v>86</v>
      </c>
      <c r="X22" s="47" t="s">
        <v>86</v>
      </c>
      <c r="Y22" s="47" t="s">
        <v>86</v>
      </c>
      <c r="Z22" s="47" t="s">
        <v>86</v>
      </c>
      <c r="AA22" s="193" t="s">
        <v>86</v>
      </c>
      <c r="AB22" s="194" t="s">
        <v>86</v>
      </c>
      <c r="AC22" s="195">
        <f t="shared" si="2"/>
        <v>0</v>
      </c>
      <c r="AD22" s="48" t="s">
        <v>86</v>
      </c>
      <c r="AE22" s="48" t="s">
        <v>86</v>
      </c>
      <c r="AF22" s="48" t="s">
        <v>86</v>
      </c>
      <c r="AG22" s="48" t="s">
        <v>86</v>
      </c>
      <c r="AH22" s="48" t="s">
        <v>86</v>
      </c>
      <c r="AI22" s="196" t="s">
        <v>86</v>
      </c>
      <c r="AJ22" s="197" t="s">
        <v>86</v>
      </c>
      <c r="AK22" s="198">
        <f t="shared" si="3"/>
        <v>0</v>
      </c>
      <c r="AL22" s="49" t="s">
        <v>86</v>
      </c>
      <c r="AM22" s="49" t="s">
        <v>86</v>
      </c>
      <c r="AN22" s="49" t="s">
        <v>86</v>
      </c>
      <c r="AO22" s="49" t="s">
        <v>86</v>
      </c>
      <c r="AP22" s="49" t="s">
        <v>86</v>
      </c>
      <c r="AQ22" s="199" t="s">
        <v>86</v>
      </c>
      <c r="AR22" s="200" t="s">
        <v>86</v>
      </c>
      <c r="AS22" s="201">
        <f t="shared" si="4"/>
        <v>0</v>
      </c>
      <c r="AT22" s="202">
        <f t="shared" si="5"/>
        <v>0</v>
      </c>
      <c r="AU22" s="292"/>
      <c r="AV22" s="203">
        <f>VLOOKUP(D21,'Faaliyet Cetveli'!$C$10:$G$36,5,FALSE)</f>
        <v>100</v>
      </c>
      <c r="AW22" s="294"/>
      <c r="AX22" s="296"/>
    </row>
    <row r="23" spans="1:50" ht="21" customHeight="1" thickTop="1" x14ac:dyDescent="0.2">
      <c r="A23" s="285">
        <v>5</v>
      </c>
      <c r="B23" s="287"/>
      <c r="C23" s="289"/>
      <c r="D23" s="297" t="s">
        <v>242</v>
      </c>
      <c r="E23" s="186" t="s">
        <v>67</v>
      </c>
      <c r="F23" s="50" t="s">
        <v>86</v>
      </c>
      <c r="G23" s="50" t="s">
        <v>86</v>
      </c>
      <c r="H23" s="50" t="s">
        <v>86</v>
      </c>
      <c r="I23" s="50" t="s">
        <v>86</v>
      </c>
      <c r="J23" s="50" t="s">
        <v>86</v>
      </c>
      <c r="K23" s="51" t="s">
        <v>86</v>
      </c>
      <c r="L23" s="52" t="s">
        <v>86</v>
      </c>
      <c r="M23" s="23">
        <f t="shared" si="0"/>
        <v>0</v>
      </c>
      <c r="N23" s="53" t="s">
        <v>86</v>
      </c>
      <c r="O23" s="54" t="s">
        <v>86</v>
      </c>
      <c r="P23" s="54" t="s">
        <v>86</v>
      </c>
      <c r="Q23" s="54" t="s">
        <v>86</v>
      </c>
      <c r="R23" s="54" t="s">
        <v>86</v>
      </c>
      <c r="S23" s="55" t="s">
        <v>86</v>
      </c>
      <c r="T23" s="56" t="s">
        <v>86</v>
      </c>
      <c r="U23" s="28">
        <f t="shared" si="1"/>
        <v>0</v>
      </c>
      <c r="V23" s="57" t="s">
        <v>86</v>
      </c>
      <c r="W23" s="57" t="s">
        <v>86</v>
      </c>
      <c r="X23" s="57" t="s">
        <v>86</v>
      </c>
      <c r="Y23" s="57" t="s">
        <v>86</v>
      </c>
      <c r="Z23" s="57" t="s">
        <v>86</v>
      </c>
      <c r="AA23" s="58" t="s">
        <v>86</v>
      </c>
      <c r="AB23" s="59" t="s">
        <v>86</v>
      </c>
      <c r="AC23" s="187">
        <f t="shared" si="2"/>
        <v>0</v>
      </c>
      <c r="AD23" s="60" t="s">
        <v>86</v>
      </c>
      <c r="AE23" s="60" t="s">
        <v>86</v>
      </c>
      <c r="AF23" s="60" t="s">
        <v>86</v>
      </c>
      <c r="AG23" s="60" t="s">
        <v>86</v>
      </c>
      <c r="AH23" s="60" t="s">
        <v>86</v>
      </c>
      <c r="AI23" s="61" t="s">
        <v>86</v>
      </c>
      <c r="AJ23" s="62" t="s">
        <v>86</v>
      </c>
      <c r="AK23" s="165">
        <f t="shared" si="3"/>
        <v>0</v>
      </c>
      <c r="AL23" s="63" t="s">
        <v>86</v>
      </c>
      <c r="AM23" s="63" t="s">
        <v>86</v>
      </c>
      <c r="AN23" s="63" t="s">
        <v>86</v>
      </c>
      <c r="AO23" s="63" t="s">
        <v>86</v>
      </c>
      <c r="AP23" s="63" t="s">
        <v>86</v>
      </c>
      <c r="AQ23" s="64" t="s">
        <v>86</v>
      </c>
      <c r="AR23" s="65" t="s">
        <v>86</v>
      </c>
      <c r="AS23" s="166">
        <f t="shared" si="4"/>
        <v>0</v>
      </c>
      <c r="AT23" s="188">
        <f t="shared" si="5"/>
        <v>0</v>
      </c>
      <c r="AU23" s="291">
        <f>AT23+AT24</f>
        <v>0</v>
      </c>
      <c r="AV23" s="144">
        <f>VLOOKUP(D23,'Faaliyet Cetveli'!$C$10:$F$36,4,FALSE)</f>
        <v>100</v>
      </c>
      <c r="AW23" s="293">
        <f>(AT23*AV23)</f>
        <v>0</v>
      </c>
      <c r="AX23" s="295">
        <f>(AT24*AV24)</f>
        <v>0</v>
      </c>
    </row>
    <row r="24" spans="1:50" ht="21" customHeight="1" thickBot="1" x14ac:dyDescent="0.25">
      <c r="A24" s="286"/>
      <c r="B24" s="288"/>
      <c r="C24" s="290"/>
      <c r="D24" s="298"/>
      <c r="E24" s="66" t="s">
        <v>68</v>
      </c>
      <c r="F24" s="44" t="s">
        <v>86</v>
      </c>
      <c r="G24" s="44" t="s">
        <v>86</v>
      </c>
      <c r="H24" s="44" t="s">
        <v>86</v>
      </c>
      <c r="I24" s="44" t="s">
        <v>86</v>
      </c>
      <c r="J24" s="44" t="s">
        <v>86</v>
      </c>
      <c r="K24" s="189" t="s">
        <v>86</v>
      </c>
      <c r="L24" s="190" t="s">
        <v>86</v>
      </c>
      <c r="M24" s="67">
        <f t="shared" si="0"/>
        <v>0</v>
      </c>
      <c r="N24" s="45" t="s">
        <v>86</v>
      </c>
      <c r="O24" s="46" t="s">
        <v>86</v>
      </c>
      <c r="P24" s="46" t="s">
        <v>86</v>
      </c>
      <c r="Q24" s="46" t="s">
        <v>86</v>
      </c>
      <c r="R24" s="46" t="s">
        <v>86</v>
      </c>
      <c r="S24" s="191" t="s">
        <v>86</v>
      </c>
      <c r="T24" s="192" t="s">
        <v>86</v>
      </c>
      <c r="U24" s="68">
        <f t="shared" si="1"/>
        <v>0</v>
      </c>
      <c r="V24" s="47" t="s">
        <v>86</v>
      </c>
      <c r="W24" s="47" t="s">
        <v>86</v>
      </c>
      <c r="X24" s="47" t="s">
        <v>86</v>
      </c>
      <c r="Y24" s="47" t="s">
        <v>86</v>
      </c>
      <c r="Z24" s="47" t="s">
        <v>86</v>
      </c>
      <c r="AA24" s="193" t="s">
        <v>86</v>
      </c>
      <c r="AB24" s="194" t="s">
        <v>86</v>
      </c>
      <c r="AC24" s="195">
        <f t="shared" si="2"/>
        <v>0</v>
      </c>
      <c r="AD24" s="48" t="s">
        <v>86</v>
      </c>
      <c r="AE24" s="48" t="s">
        <v>86</v>
      </c>
      <c r="AF24" s="48" t="s">
        <v>86</v>
      </c>
      <c r="AG24" s="48" t="s">
        <v>86</v>
      </c>
      <c r="AH24" s="48" t="s">
        <v>86</v>
      </c>
      <c r="AI24" s="196" t="s">
        <v>86</v>
      </c>
      <c r="AJ24" s="197" t="s">
        <v>86</v>
      </c>
      <c r="AK24" s="198">
        <f t="shared" si="3"/>
        <v>0</v>
      </c>
      <c r="AL24" s="49" t="s">
        <v>86</v>
      </c>
      <c r="AM24" s="49" t="s">
        <v>86</v>
      </c>
      <c r="AN24" s="49" t="s">
        <v>86</v>
      </c>
      <c r="AO24" s="49" t="s">
        <v>86</v>
      </c>
      <c r="AP24" s="49" t="s">
        <v>86</v>
      </c>
      <c r="AQ24" s="199" t="s">
        <v>86</v>
      </c>
      <c r="AR24" s="200" t="s">
        <v>86</v>
      </c>
      <c r="AS24" s="201">
        <f t="shared" si="4"/>
        <v>0</v>
      </c>
      <c r="AT24" s="202">
        <f t="shared" si="5"/>
        <v>0</v>
      </c>
      <c r="AU24" s="292"/>
      <c r="AV24" s="203">
        <f>VLOOKUP(D23,'Faaliyet Cetveli'!$C$10:$G$36,5,FALSE)</f>
        <v>100</v>
      </c>
      <c r="AW24" s="294"/>
      <c r="AX24" s="296"/>
    </row>
    <row r="25" spans="1:50" ht="21" customHeight="1" thickTop="1" x14ac:dyDescent="0.2">
      <c r="A25" s="285">
        <v>6</v>
      </c>
      <c r="B25" s="287"/>
      <c r="C25" s="289"/>
      <c r="D25" s="297" t="s">
        <v>242</v>
      </c>
      <c r="E25" s="186" t="s">
        <v>67</v>
      </c>
      <c r="F25" s="50" t="s">
        <v>86</v>
      </c>
      <c r="G25" s="50" t="s">
        <v>86</v>
      </c>
      <c r="H25" s="50" t="s">
        <v>86</v>
      </c>
      <c r="I25" s="50" t="s">
        <v>86</v>
      </c>
      <c r="J25" s="50" t="s">
        <v>86</v>
      </c>
      <c r="K25" s="51" t="s">
        <v>86</v>
      </c>
      <c r="L25" s="52" t="s">
        <v>86</v>
      </c>
      <c r="M25" s="23">
        <f t="shared" si="0"/>
        <v>0</v>
      </c>
      <c r="N25" s="53" t="s">
        <v>86</v>
      </c>
      <c r="O25" s="54" t="s">
        <v>86</v>
      </c>
      <c r="P25" s="54" t="s">
        <v>86</v>
      </c>
      <c r="Q25" s="54" t="s">
        <v>86</v>
      </c>
      <c r="R25" s="54" t="s">
        <v>86</v>
      </c>
      <c r="S25" s="55" t="s">
        <v>86</v>
      </c>
      <c r="T25" s="56" t="s">
        <v>86</v>
      </c>
      <c r="U25" s="28">
        <f t="shared" si="1"/>
        <v>0</v>
      </c>
      <c r="V25" s="57" t="s">
        <v>86</v>
      </c>
      <c r="W25" s="57" t="s">
        <v>86</v>
      </c>
      <c r="X25" s="57" t="s">
        <v>86</v>
      </c>
      <c r="Y25" s="57" t="s">
        <v>86</v>
      </c>
      <c r="Z25" s="57" t="s">
        <v>86</v>
      </c>
      <c r="AA25" s="58" t="s">
        <v>86</v>
      </c>
      <c r="AB25" s="59" t="s">
        <v>86</v>
      </c>
      <c r="AC25" s="187">
        <f t="shared" si="2"/>
        <v>0</v>
      </c>
      <c r="AD25" s="60" t="s">
        <v>86</v>
      </c>
      <c r="AE25" s="60" t="s">
        <v>86</v>
      </c>
      <c r="AF25" s="60" t="s">
        <v>86</v>
      </c>
      <c r="AG25" s="60" t="s">
        <v>86</v>
      </c>
      <c r="AH25" s="60" t="s">
        <v>86</v>
      </c>
      <c r="AI25" s="61" t="s">
        <v>86</v>
      </c>
      <c r="AJ25" s="62" t="s">
        <v>86</v>
      </c>
      <c r="AK25" s="165">
        <f t="shared" si="3"/>
        <v>0</v>
      </c>
      <c r="AL25" s="63" t="s">
        <v>86</v>
      </c>
      <c r="AM25" s="63" t="s">
        <v>86</v>
      </c>
      <c r="AN25" s="63" t="s">
        <v>86</v>
      </c>
      <c r="AO25" s="63" t="s">
        <v>86</v>
      </c>
      <c r="AP25" s="63" t="s">
        <v>86</v>
      </c>
      <c r="AQ25" s="64" t="s">
        <v>86</v>
      </c>
      <c r="AR25" s="65" t="s">
        <v>86</v>
      </c>
      <c r="AS25" s="166">
        <f t="shared" si="4"/>
        <v>0</v>
      </c>
      <c r="AT25" s="188">
        <f t="shared" si="5"/>
        <v>0</v>
      </c>
      <c r="AU25" s="291">
        <f>AT25+AT26</f>
        <v>0</v>
      </c>
      <c r="AV25" s="144">
        <f>VLOOKUP(D25,'Faaliyet Cetveli'!$C$10:$F$36,4,FALSE)</f>
        <v>100</v>
      </c>
      <c r="AW25" s="293">
        <f>(AT25*AV25)</f>
        <v>0</v>
      </c>
      <c r="AX25" s="295">
        <f>(AT26*AV26)</f>
        <v>0</v>
      </c>
    </row>
    <row r="26" spans="1:50" ht="21" customHeight="1" thickBot="1" x14ac:dyDescent="0.25">
      <c r="A26" s="286"/>
      <c r="B26" s="288"/>
      <c r="C26" s="290"/>
      <c r="D26" s="298"/>
      <c r="E26" s="66" t="s">
        <v>68</v>
      </c>
      <c r="F26" s="44" t="s">
        <v>86</v>
      </c>
      <c r="G26" s="44" t="s">
        <v>86</v>
      </c>
      <c r="H26" s="44" t="s">
        <v>86</v>
      </c>
      <c r="I26" s="44" t="s">
        <v>86</v>
      </c>
      <c r="J26" s="44" t="s">
        <v>86</v>
      </c>
      <c r="K26" s="189" t="s">
        <v>86</v>
      </c>
      <c r="L26" s="190" t="s">
        <v>86</v>
      </c>
      <c r="M26" s="67">
        <f t="shared" si="0"/>
        <v>0</v>
      </c>
      <c r="N26" s="45" t="s">
        <v>86</v>
      </c>
      <c r="O26" s="46" t="s">
        <v>86</v>
      </c>
      <c r="P26" s="46" t="s">
        <v>86</v>
      </c>
      <c r="Q26" s="46" t="s">
        <v>86</v>
      </c>
      <c r="R26" s="46" t="s">
        <v>86</v>
      </c>
      <c r="S26" s="191" t="s">
        <v>86</v>
      </c>
      <c r="T26" s="192" t="s">
        <v>86</v>
      </c>
      <c r="U26" s="68">
        <f t="shared" si="1"/>
        <v>0</v>
      </c>
      <c r="V26" s="47" t="s">
        <v>86</v>
      </c>
      <c r="W26" s="47" t="s">
        <v>86</v>
      </c>
      <c r="X26" s="47" t="s">
        <v>86</v>
      </c>
      <c r="Y26" s="47" t="s">
        <v>86</v>
      </c>
      <c r="Z26" s="47" t="s">
        <v>86</v>
      </c>
      <c r="AA26" s="193" t="s">
        <v>86</v>
      </c>
      <c r="AB26" s="194" t="s">
        <v>86</v>
      </c>
      <c r="AC26" s="195">
        <f t="shared" si="2"/>
        <v>0</v>
      </c>
      <c r="AD26" s="48" t="s">
        <v>86</v>
      </c>
      <c r="AE26" s="48" t="s">
        <v>86</v>
      </c>
      <c r="AF26" s="48" t="s">
        <v>86</v>
      </c>
      <c r="AG26" s="48" t="s">
        <v>86</v>
      </c>
      <c r="AH26" s="48" t="s">
        <v>86</v>
      </c>
      <c r="AI26" s="196" t="s">
        <v>86</v>
      </c>
      <c r="AJ26" s="197" t="s">
        <v>86</v>
      </c>
      <c r="AK26" s="198">
        <f t="shared" si="3"/>
        <v>0</v>
      </c>
      <c r="AL26" s="49" t="s">
        <v>86</v>
      </c>
      <c r="AM26" s="49" t="s">
        <v>86</v>
      </c>
      <c r="AN26" s="49" t="s">
        <v>86</v>
      </c>
      <c r="AO26" s="49" t="s">
        <v>86</v>
      </c>
      <c r="AP26" s="49" t="s">
        <v>86</v>
      </c>
      <c r="AQ26" s="199" t="s">
        <v>86</v>
      </c>
      <c r="AR26" s="200" t="s">
        <v>86</v>
      </c>
      <c r="AS26" s="201">
        <f t="shared" si="4"/>
        <v>0</v>
      </c>
      <c r="AT26" s="202">
        <f t="shared" si="5"/>
        <v>0</v>
      </c>
      <c r="AU26" s="292"/>
      <c r="AV26" s="203">
        <f>VLOOKUP(D25,'Faaliyet Cetveli'!$C$10:$G$36,5,FALSE)</f>
        <v>100</v>
      </c>
      <c r="AW26" s="294"/>
      <c r="AX26" s="296"/>
    </row>
    <row r="27" spans="1:50" ht="21" customHeight="1" thickTop="1" x14ac:dyDescent="0.2">
      <c r="A27" s="285">
        <v>7</v>
      </c>
      <c r="B27" s="287"/>
      <c r="C27" s="289"/>
      <c r="D27" s="297" t="s">
        <v>242</v>
      </c>
      <c r="E27" s="186" t="s">
        <v>67</v>
      </c>
      <c r="F27" s="50" t="s">
        <v>86</v>
      </c>
      <c r="G27" s="50" t="s">
        <v>86</v>
      </c>
      <c r="H27" s="50" t="s">
        <v>86</v>
      </c>
      <c r="I27" s="50" t="s">
        <v>86</v>
      </c>
      <c r="J27" s="50" t="s">
        <v>86</v>
      </c>
      <c r="K27" s="51" t="s">
        <v>86</v>
      </c>
      <c r="L27" s="52" t="s">
        <v>86</v>
      </c>
      <c r="M27" s="23">
        <f t="shared" si="0"/>
        <v>0</v>
      </c>
      <c r="N27" s="53" t="s">
        <v>86</v>
      </c>
      <c r="O27" s="54" t="s">
        <v>86</v>
      </c>
      <c r="P27" s="54" t="s">
        <v>86</v>
      </c>
      <c r="Q27" s="54" t="s">
        <v>86</v>
      </c>
      <c r="R27" s="54" t="s">
        <v>86</v>
      </c>
      <c r="S27" s="55" t="s">
        <v>86</v>
      </c>
      <c r="T27" s="56" t="s">
        <v>86</v>
      </c>
      <c r="U27" s="28">
        <f t="shared" si="1"/>
        <v>0</v>
      </c>
      <c r="V27" s="57" t="s">
        <v>86</v>
      </c>
      <c r="W27" s="57" t="s">
        <v>86</v>
      </c>
      <c r="X27" s="57" t="s">
        <v>86</v>
      </c>
      <c r="Y27" s="57" t="s">
        <v>86</v>
      </c>
      <c r="Z27" s="57" t="s">
        <v>86</v>
      </c>
      <c r="AA27" s="58" t="s">
        <v>86</v>
      </c>
      <c r="AB27" s="59" t="s">
        <v>86</v>
      </c>
      <c r="AC27" s="187">
        <f t="shared" si="2"/>
        <v>0</v>
      </c>
      <c r="AD27" s="60" t="s">
        <v>86</v>
      </c>
      <c r="AE27" s="60" t="s">
        <v>86</v>
      </c>
      <c r="AF27" s="60" t="s">
        <v>86</v>
      </c>
      <c r="AG27" s="60" t="s">
        <v>86</v>
      </c>
      <c r="AH27" s="60" t="s">
        <v>86</v>
      </c>
      <c r="AI27" s="61" t="s">
        <v>86</v>
      </c>
      <c r="AJ27" s="62" t="s">
        <v>86</v>
      </c>
      <c r="AK27" s="165">
        <f t="shared" si="3"/>
        <v>0</v>
      </c>
      <c r="AL27" s="63" t="s">
        <v>86</v>
      </c>
      <c r="AM27" s="63" t="s">
        <v>86</v>
      </c>
      <c r="AN27" s="63" t="s">
        <v>86</v>
      </c>
      <c r="AO27" s="63" t="s">
        <v>86</v>
      </c>
      <c r="AP27" s="63" t="s">
        <v>86</v>
      </c>
      <c r="AQ27" s="64" t="s">
        <v>86</v>
      </c>
      <c r="AR27" s="65" t="s">
        <v>86</v>
      </c>
      <c r="AS27" s="166">
        <f t="shared" si="4"/>
        <v>0</v>
      </c>
      <c r="AT27" s="188">
        <f t="shared" si="5"/>
        <v>0</v>
      </c>
      <c r="AU27" s="291">
        <f>AT27+AT28</f>
        <v>0</v>
      </c>
      <c r="AV27" s="144">
        <f>VLOOKUP(D27,'Faaliyet Cetveli'!$C$10:$F$36,4,FALSE)</f>
        <v>100</v>
      </c>
      <c r="AW27" s="293">
        <f>(AT27*AV27)</f>
        <v>0</v>
      </c>
      <c r="AX27" s="295">
        <f>(AT28*AV28)</f>
        <v>0</v>
      </c>
    </row>
    <row r="28" spans="1:50" ht="21" customHeight="1" thickBot="1" x14ac:dyDescent="0.25">
      <c r="A28" s="286"/>
      <c r="B28" s="288"/>
      <c r="C28" s="290"/>
      <c r="D28" s="298"/>
      <c r="E28" s="66" t="s">
        <v>68</v>
      </c>
      <c r="F28" s="44" t="s">
        <v>86</v>
      </c>
      <c r="G28" s="44" t="s">
        <v>86</v>
      </c>
      <c r="H28" s="44" t="s">
        <v>86</v>
      </c>
      <c r="I28" s="44" t="s">
        <v>86</v>
      </c>
      <c r="J28" s="44" t="s">
        <v>86</v>
      </c>
      <c r="K28" s="189" t="s">
        <v>86</v>
      </c>
      <c r="L28" s="190" t="s">
        <v>86</v>
      </c>
      <c r="M28" s="67">
        <f t="shared" si="0"/>
        <v>0</v>
      </c>
      <c r="N28" s="45" t="s">
        <v>86</v>
      </c>
      <c r="O28" s="46" t="s">
        <v>86</v>
      </c>
      <c r="P28" s="46" t="s">
        <v>86</v>
      </c>
      <c r="Q28" s="46" t="s">
        <v>86</v>
      </c>
      <c r="R28" s="46" t="s">
        <v>86</v>
      </c>
      <c r="S28" s="191" t="s">
        <v>86</v>
      </c>
      <c r="T28" s="192" t="s">
        <v>86</v>
      </c>
      <c r="U28" s="68">
        <f t="shared" si="1"/>
        <v>0</v>
      </c>
      <c r="V28" s="47" t="s">
        <v>86</v>
      </c>
      <c r="W28" s="47" t="s">
        <v>86</v>
      </c>
      <c r="X28" s="47" t="s">
        <v>86</v>
      </c>
      <c r="Y28" s="47" t="s">
        <v>86</v>
      </c>
      <c r="Z28" s="47" t="s">
        <v>86</v>
      </c>
      <c r="AA28" s="193" t="s">
        <v>86</v>
      </c>
      <c r="AB28" s="194" t="s">
        <v>86</v>
      </c>
      <c r="AC28" s="195">
        <f t="shared" si="2"/>
        <v>0</v>
      </c>
      <c r="AD28" s="48" t="s">
        <v>86</v>
      </c>
      <c r="AE28" s="48" t="s">
        <v>86</v>
      </c>
      <c r="AF28" s="48" t="s">
        <v>86</v>
      </c>
      <c r="AG28" s="48" t="s">
        <v>86</v>
      </c>
      <c r="AH28" s="48" t="s">
        <v>86</v>
      </c>
      <c r="AI28" s="196" t="s">
        <v>86</v>
      </c>
      <c r="AJ28" s="197" t="s">
        <v>86</v>
      </c>
      <c r="AK28" s="198">
        <f t="shared" si="3"/>
        <v>0</v>
      </c>
      <c r="AL28" s="49" t="s">
        <v>86</v>
      </c>
      <c r="AM28" s="49" t="s">
        <v>86</v>
      </c>
      <c r="AN28" s="49" t="s">
        <v>86</v>
      </c>
      <c r="AO28" s="49" t="s">
        <v>86</v>
      </c>
      <c r="AP28" s="49" t="s">
        <v>86</v>
      </c>
      <c r="AQ28" s="199" t="s">
        <v>86</v>
      </c>
      <c r="AR28" s="200" t="s">
        <v>86</v>
      </c>
      <c r="AS28" s="201">
        <f t="shared" si="4"/>
        <v>0</v>
      </c>
      <c r="AT28" s="202">
        <f t="shared" si="5"/>
        <v>0</v>
      </c>
      <c r="AU28" s="292"/>
      <c r="AV28" s="203">
        <f>VLOOKUP(D27,'Faaliyet Cetveli'!$C$10:$G$36,5,FALSE)</f>
        <v>100</v>
      </c>
      <c r="AW28" s="294"/>
      <c r="AX28" s="296"/>
    </row>
    <row r="29" spans="1:50" ht="21" customHeight="1" thickTop="1" x14ac:dyDescent="0.2">
      <c r="A29" s="285">
        <v>8</v>
      </c>
      <c r="B29" s="287"/>
      <c r="C29" s="289"/>
      <c r="D29" s="297" t="s">
        <v>242</v>
      </c>
      <c r="E29" s="186" t="s">
        <v>67</v>
      </c>
      <c r="F29" s="50" t="s">
        <v>86</v>
      </c>
      <c r="G29" s="50" t="s">
        <v>86</v>
      </c>
      <c r="H29" s="50" t="s">
        <v>86</v>
      </c>
      <c r="I29" s="50" t="s">
        <v>86</v>
      </c>
      <c r="J29" s="50" t="s">
        <v>86</v>
      </c>
      <c r="K29" s="51" t="s">
        <v>86</v>
      </c>
      <c r="L29" s="52" t="s">
        <v>86</v>
      </c>
      <c r="M29" s="23">
        <f t="shared" si="0"/>
        <v>0</v>
      </c>
      <c r="N29" s="53" t="s">
        <v>86</v>
      </c>
      <c r="O29" s="54" t="s">
        <v>86</v>
      </c>
      <c r="P29" s="54" t="s">
        <v>86</v>
      </c>
      <c r="Q29" s="54" t="s">
        <v>86</v>
      </c>
      <c r="R29" s="54" t="s">
        <v>86</v>
      </c>
      <c r="S29" s="55" t="s">
        <v>86</v>
      </c>
      <c r="T29" s="56" t="s">
        <v>86</v>
      </c>
      <c r="U29" s="28">
        <f t="shared" si="1"/>
        <v>0</v>
      </c>
      <c r="V29" s="57" t="s">
        <v>86</v>
      </c>
      <c r="W29" s="57" t="s">
        <v>86</v>
      </c>
      <c r="X29" s="57" t="s">
        <v>86</v>
      </c>
      <c r="Y29" s="57" t="s">
        <v>86</v>
      </c>
      <c r="Z29" s="57" t="s">
        <v>86</v>
      </c>
      <c r="AA29" s="58" t="s">
        <v>86</v>
      </c>
      <c r="AB29" s="59" t="s">
        <v>86</v>
      </c>
      <c r="AC29" s="187">
        <f t="shared" si="2"/>
        <v>0</v>
      </c>
      <c r="AD29" s="60" t="s">
        <v>86</v>
      </c>
      <c r="AE29" s="60" t="s">
        <v>86</v>
      </c>
      <c r="AF29" s="60" t="s">
        <v>86</v>
      </c>
      <c r="AG29" s="60" t="s">
        <v>86</v>
      </c>
      <c r="AH29" s="60" t="s">
        <v>86</v>
      </c>
      <c r="AI29" s="61" t="s">
        <v>86</v>
      </c>
      <c r="AJ29" s="62" t="s">
        <v>86</v>
      </c>
      <c r="AK29" s="165">
        <f t="shared" si="3"/>
        <v>0</v>
      </c>
      <c r="AL29" s="63" t="s">
        <v>86</v>
      </c>
      <c r="AM29" s="63" t="s">
        <v>86</v>
      </c>
      <c r="AN29" s="63" t="s">
        <v>86</v>
      </c>
      <c r="AO29" s="63" t="s">
        <v>86</v>
      </c>
      <c r="AP29" s="63" t="s">
        <v>86</v>
      </c>
      <c r="AQ29" s="64" t="s">
        <v>86</v>
      </c>
      <c r="AR29" s="65" t="s">
        <v>86</v>
      </c>
      <c r="AS29" s="166">
        <f t="shared" si="4"/>
        <v>0</v>
      </c>
      <c r="AT29" s="188">
        <f t="shared" si="5"/>
        <v>0</v>
      </c>
      <c r="AU29" s="291">
        <f>AT29+AT30</f>
        <v>0</v>
      </c>
      <c r="AV29" s="144">
        <f>VLOOKUP(D29,'Faaliyet Cetveli'!$C$10:$F$36,4,FALSE)</f>
        <v>100</v>
      </c>
      <c r="AW29" s="293">
        <f>(AT29*AV29)</f>
        <v>0</v>
      </c>
      <c r="AX29" s="295">
        <f>(AT30*AV30)</f>
        <v>0</v>
      </c>
    </row>
    <row r="30" spans="1:50" ht="21" customHeight="1" thickBot="1" x14ac:dyDescent="0.25">
      <c r="A30" s="286"/>
      <c r="B30" s="288"/>
      <c r="C30" s="290"/>
      <c r="D30" s="298"/>
      <c r="E30" s="66" t="s">
        <v>68</v>
      </c>
      <c r="F30" s="44" t="s">
        <v>86</v>
      </c>
      <c r="G30" s="44" t="s">
        <v>86</v>
      </c>
      <c r="H30" s="44" t="s">
        <v>86</v>
      </c>
      <c r="I30" s="44" t="s">
        <v>86</v>
      </c>
      <c r="J30" s="44" t="s">
        <v>86</v>
      </c>
      <c r="K30" s="189" t="s">
        <v>86</v>
      </c>
      <c r="L30" s="190" t="s">
        <v>86</v>
      </c>
      <c r="M30" s="67">
        <f t="shared" si="0"/>
        <v>0</v>
      </c>
      <c r="N30" s="45" t="s">
        <v>86</v>
      </c>
      <c r="O30" s="46" t="s">
        <v>86</v>
      </c>
      <c r="P30" s="46" t="s">
        <v>86</v>
      </c>
      <c r="Q30" s="46" t="s">
        <v>86</v>
      </c>
      <c r="R30" s="46" t="s">
        <v>86</v>
      </c>
      <c r="S30" s="191" t="s">
        <v>86</v>
      </c>
      <c r="T30" s="192" t="s">
        <v>86</v>
      </c>
      <c r="U30" s="68">
        <f t="shared" si="1"/>
        <v>0</v>
      </c>
      <c r="V30" s="47" t="s">
        <v>86</v>
      </c>
      <c r="W30" s="47" t="s">
        <v>86</v>
      </c>
      <c r="X30" s="47" t="s">
        <v>86</v>
      </c>
      <c r="Y30" s="47" t="s">
        <v>86</v>
      </c>
      <c r="Z30" s="47" t="s">
        <v>86</v>
      </c>
      <c r="AA30" s="193" t="s">
        <v>86</v>
      </c>
      <c r="AB30" s="194" t="s">
        <v>86</v>
      </c>
      <c r="AC30" s="195">
        <f t="shared" si="2"/>
        <v>0</v>
      </c>
      <c r="AD30" s="48" t="s">
        <v>86</v>
      </c>
      <c r="AE30" s="48" t="s">
        <v>86</v>
      </c>
      <c r="AF30" s="48" t="s">
        <v>86</v>
      </c>
      <c r="AG30" s="48" t="s">
        <v>86</v>
      </c>
      <c r="AH30" s="48" t="s">
        <v>86</v>
      </c>
      <c r="AI30" s="196" t="s">
        <v>86</v>
      </c>
      <c r="AJ30" s="197" t="s">
        <v>86</v>
      </c>
      <c r="AK30" s="198">
        <f t="shared" si="3"/>
        <v>0</v>
      </c>
      <c r="AL30" s="49" t="s">
        <v>86</v>
      </c>
      <c r="AM30" s="49" t="s">
        <v>86</v>
      </c>
      <c r="AN30" s="49" t="s">
        <v>86</v>
      </c>
      <c r="AO30" s="49" t="s">
        <v>86</v>
      </c>
      <c r="AP30" s="49" t="s">
        <v>86</v>
      </c>
      <c r="AQ30" s="199" t="s">
        <v>86</v>
      </c>
      <c r="AR30" s="200" t="s">
        <v>86</v>
      </c>
      <c r="AS30" s="201">
        <f t="shared" si="4"/>
        <v>0</v>
      </c>
      <c r="AT30" s="202">
        <f t="shared" si="5"/>
        <v>0</v>
      </c>
      <c r="AU30" s="292"/>
      <c r="AV30" s="203">
        <f>VLOOKUP(D29,'Faaliyet Cetveli'!$C$10:$G$36,5,FALSE)</f>
        <v>100</v>
      </c>
      <c r="AW30" s="294"/>
      <c r="AX30" s="296"/>
    </row>
    <row r="31" spans="1:50" ht="21" customHeight="1" thickTop="1" x14ac:dyDescent="0.2">
      <c r="A31" s="285">
        <v>9</v>
      </c>
      <c r="B31" s="287"/>
      <c r="C31" s="289"/>
      <c r="D31" s="297" t="s">
        <v>242</v>
      </c>
      <c r="E31" s="186" t="s">
        <v>67</v>
      </c>
      <c r="F31" s="50" t="s">
        <v>86</v>
      </c>
      <c r="G31" s="50" t="s">
        <v>86</v>
      </c>
      <c r="H31" s="50" t="s">
        <v>86</v>
      </c>
      <c r="I31" s="50" t="s">
        <v>86</v>
      </c>
      <c r="J31" s="50" t="s">
        <v>86</v>
      </c>
      <c r="K31" s="51" t="s">
        <v>86</v>
      </c>
      <c r="L31" s="52" t="s">
        <v>86</v>
      </c>
      <c r="M31" s="23">
        <f t="shared" si="0"/>
        <v>0</v>
      </c>
      <c r="N31" s="53" t="s">
        <v>86</v>
      </c>
      <c r="O31" s="54" t="s">
        <v>86</v>
      </c>
      <c r="P31" s="54" t="s">
        <v>86</v>
      </c>
      <c r="Q31" s="54" t="s">
        <v>86</v>
      </c>
      <c r="R31" s="54" t="s">
        <v>86</v>
      </c>
      <c r="S31" s="55" t="s">
        <v>86</v>
      </c>
      <c r="T31" s="56" t="s">
        <v>86</v>
      </c>
      <c r="U31" s="28">
        <f t="shared" si="1"/>
        <v>0</v>
      </c>
      <c r="V31" s="57" t="s">
        <v>86</v>
      </c>
      <c r="W31" s="57" t="s">
        <v>86</v>
      </c>
      <c r="X31" s="57" t="s">
        <v>86</v>
      </c>
      <c r="Y31" s="57" t="s">
        <v>86</v>
      </c>
      <c r="Z31" s="57" t="s">
        <v>86</v>
      </c>
      <c r="AA31" s="58" t="s">
        <v>86</v>
      </c>
      <c r="AB31" s="59" t="s">
        <v>86</v>
      </c>
      <c r="AC31" s="187">
        <f t="shared" si="2"/>
        <v>0</v>
      </c>
      <c r="AD31" s="60" t="s">
        <v>86</v>
      </c>
      <c r="AE31" s="60" t="s">
        <v>86</v>
      </c>
      <c r="AF31" s="60" t="s">
        <v>86</v>
      </c>
      <c r="AG31" s="60" t="s">
        <v>86</v>
      </c>
      <c r="AH31" s="60" t="s">
        <v>86</v>
      </c>
      <c r="AI31" s="61" t="s">
        <v>86</v>
      </c>
      <c r="AJ31" s="62" t="s">
        <v>86</v>
      </c>
      <c r="AK31" s="165">
        <f t="shared" si="3"/>
        <v>0</v>
      </c>
      <c r="AL31" s="63" t="s">
        <v>86</v>
      </c>
      <c r="AM31" s="63" t="s">
        <v>86</v>
      </c>
      <c r="AN31" s="63" t="s">
        <v>86</v>
      </c>
      <c r="AO31" s="63" t="s">
        <v>86</v>
      </c>
      <c r="AP31" s="63" t="s">
        <v>86</v>
      </c>
      <c r="AQ31" s="64" t="s">
        <v>86</v>
      </c>
      <c r="AR31" s="65" t="s">
        <v>86</v>
      </c>
      <c r="AS31" s="166">
        <f t="shared" si="4"/>
        <v>0</v>
      </c>
      <c r="AT31" s="188">
        <f t="shared" si="5"/>
        <v>0</v>
      </c>
      <c r="AU31" s="291">
        <f>AT31+AT32</f>
        <v>0</v>
      </c>
      <c r="AV31" s="144">
        <f>VLOOKUP(D31,'Faaliyet Cetveli'!$C$10:$F$36,4,FALSE)</f>
        <v>100</v>
      </c>
      <c r="AW31" s="293">
        <f>(AT31*AV31)</f>
        <v>0</v>
      </c>
      <c r="AX31" s="295">
        <f>(AT32*AV32)</f>
        <v>0</v>
      </c>
    </row>
    <row r="32" spans="1:50" ht="21" customHeight="1" thickBot="1" x14ac:dyDescent="0.25">
      <c r="A32" s="286"/>
      <c r="B32" s="288"/>
      <c r="C32" s="290"/>
      <c r="D32" s="298"/>
      <c r="E32" s="66" t="s">
        <v>68</v>
      </c>
      <c r="F32" s="44" t="s">
        <v>86</v>
      </c>
      <c r="G32" s="44" t="s">
        <v>86</v>
      </c>
      <c r="H32" s="44" t="s">
        <v>86</v>
      </c>
      <c r="I32" s="44" t="s">
        <v>86</v>
      </c>
      <c r="J32" s="44" t="s">
        <v>86</v>
      </c>
      <c r="K32" s="189" t="s">
        <v>86</v>
      </c>
      <c r="L32" s="190" t="s">
        <v>86</v>
      </c>
      <c r="M32" s="67">
        <f t="shared" si="0"/>
        <v>0</v>
      </c>
      <c r="N32" s="45" t="s">
        <v>86</v>
      </c>
      <c r="O32" s="46" t="s">
        <v>86</v>
      </c>
      <c r="P32" s="46" t="s">
        <v>86</v>
      </c>
      <c r="Q32" s="46" t="s">
        <v>86</v>
      </c>
      <c r="R32" s="46" t="s">
        <v>86</v>
      </c>
      <c r="S32" s="191" t="s">
        <v>86</v>
      </c>
      <c r="T32" s="192" t="s">
        <v>86</v>
      </c>
      <c r="U32" s="68">
        <f t="shared" si="1"/>
        <v>0</v>
      </c>
      <c r="V32" s="47" t="s">
        <v>86</v>
      </c>
      <c r="W32" s="47" t="s">
        <v>86</v>
      </c>
      <c r="X32" s="47" t="s">
        <v>86</v>
      </c>
      <c r="Y32" s="47" t="s">
        <v>86</v>
      </c>
      <c r="Z32" s="47" t="s">
        <v>86</v>
      </c>
      <c r="AA32" s="193" t="s">
        <v>86</v>
      </c>
      <c r="AB32" s="194" t="s">
        <v>86</v>
      </c>
      <c r="AC32" s="195">
        <f t="shared" si="2"/>
        <v>0</v>
      </c>
      <c r="AD32" s="48" t="s">
        <v>86</v>
      </c>
      <c r="AE32" s="48" t="s">
        <v>86</v>
      </c>
      <c r="AF32" s="48" t="s">
        <v>86</v>
      </c>
      <c r="AG32" s="48" t="s">
        <v>86</v>
      </c>
      <c r="AH32" s="48" t="s">
        <v>86</v>
      </c>
      <c r="AI32" s="196" t="s">
        <v>86</v>
      </c>
      <c r="AJ32" s="197" t="s">
        <v>86</v>
      </c>
      <c r="AK32" s="198">
        <f t="shared" si="3"/>
        <v>0</v>
      </c>
      <c r="AL32" s="49" t="s">
        <v>86</v>
      </c>
      <c r="AM32" s="49" t="s">
        <v>86</v>
      </c>
      <c r="AN32" s="49" t="s">
        <v>86</v>
      </c>
      <c r="AO32" s="49" t="s">
        <v>86</v>
      </c>
      <c r="AP32" s="49" t="s">
        <v>86</v>
      </c>
      <c r="AQ32" s="199" t="s">
        <v>86</v>
      </c>
      <c r="AR32" s="200" t="s">
        <v>86</v>
      </c>
      <c r="AS32" s="201">
        <f t="shared" si="4"/>
        <v>0</v>
      </c>
      <c r="AT32" s="202">
        <f t="shared" si="5"/>
        <v>0</v>
      </c>
      <c r="AU32" s="292"/>
      <c r="AV32" s="203">
        <f>VLOOKUP(D31,'Faaliyet Cetveli'!$C$10:$G$36,5,FALSE)</f>
        <v>100</v>
      </c>
      <c r="AW32" s="294"/>
      <c r="AX32" s="296"/>
    </row>
    <row r="33" spans="1:50" ht="21" customHeight="1" thickTop="1" x14ac:dyDescent="0.2">
      <c r="A33" s="285">
        <v>10</v>
      </c>
      <c r="B33" s="287"/>
      <c r="C33" s="289"/>
      <c r="D33" s="297" t="s">
        <v>242</v>
      </c>
      <c r="E33" s="186" t="s">
        <v>67</v>
      </c>
      <c r="F33" s="50" t="s">
        <v>86</v>
      </c>
      <c r="G33" s="50" t="s">
        <v>86</v>
      </c>
      <c r="H33" s="50" t="s">
        <v>86</v>
      </c>
      <c r="I33" s="50" t="s">
        <v>86</v>
      </c>
      <c r="J33" s="50" t="s">
        <v>86</v>
      </c>
      <c r="K33" s="51" t="s">
        <v>86</v>
      </c>
      <c r="L33" s="52" t="s">
        <v>86</v>
      </c>
      <c r="M33" s="23">
        <f t="shared" si="0"/>
        <v>0</v>
      </c>
      <c r="N33" s="53" t="s">
        <v>86</v>
      </c>
      <c r="O33" s="54" t="s">
        <v>86</v>
      </c>
      <c r="P33" s="54" t="s">
        <v>86</v>
      </c>
      <c r="Q33" s="54" t="s">
        <v>86</v>
      </c>
      <c r="R33" s="54" t="s">
        <v>86</v>
      </c>
      <c r="S33" s="55" t="s">
        <v>86</v>
      </c>
      <c r="T33" s="56" t="s">
        <v>86</v>
      </c>
      <c r="U33" s="28">
        <f t="shared" si="1"/>
        <v>0</v>
      </c>
      <c r="V33" s="57" t="s">
        <v>86</v>
      </c>
      <c r="W33" s="57" t="s">
        <v>86</v>
      </c>
      <c r="X33" s="57" t="s">
        <v>86</v>
      </c>
      <c r="Y33" s="57" t="s">
        <v>86</v>
      </c>
      <c r="Z33" s="57" t="s">
        <v>86</v>
      </c>
      <c r="AA33" s="58" t="s">
        <v>86</v>
      </c>
      <c r="AB33" s="59" t="s">
        <v>86</v>
      </c>
      <c r="AC33" s="187">
        <f t="shared" si="2"/>
        <v>0</v>
      </c>
      <c r="AD33" s="60" t="s">
        <v>86</v>
      </c>
      <c r="AE33" s="60" t="s">
        <v>86</v>
      </c>
      <c r="AF33" s="60" t="s">
        <v>86</v>
      </c>
      <c r="AG33" s="60" t="s">
        <v>86</v>
      </c>
      <c r="AH33" s="60" t="s">
        <v>86</v>
      </c>
      <c r="AI33" s="61" t="s">
        <v>86</v>
      </c>
      <c r="AJ33" s="62" t="s">
        <v>86</v>
      </c>
      <c r="AK33" s="165">
        <f t="shared" si="3"/>
        <v>0</v>
      </c>
      <c r="AL33" s="63" t="s">
        <v>86</v>
      </c>
      <c r="AM33" s="63" t="s">
        <v>86</v>
      </c>
      <c r="AN33" s="63" t="s">
        <v>86</v>
      </c>
      <c r="AO33" s="63" t="s">
        <v>86</v>
      </c>
      <c r="AP33" s="63" t="s">
        <v>86</v>
      </c>
      <c r="AQ33" s="64" t="s">
        <v>86</v>
      </c>
      <c r="AR33" s="65" t="s">
        <v>86</v>
      </c>
      <c r="AS33" s="166">
        <f t="shared" si="4"/>
        <v>0</v>
      </c>
      <c r="AT33" s="188">
        <f t="shared" si="5"/>
        <v>0</v>
      </c>
      <c r="AU33" s="291">
        <f>AT33+AT34</f>
        <v>0</v>
      </c>
      <c r="AV33" s="144">
        <f>VLOOKUP(D33,'Faaliyet Cetveli'!$C$10:$F$36,4,FALSE)</f>
        <v>100</v>
      </c>
      <c r="AW33" s="293">
        <f>(AT33*AV33)</f>
        <v>0</v>
      </c>
      <c r="AX33" s="295">
        <f>(AT34*AV34)</f>
        <v>0</v>
      </c>
    </row>
    <row r="34" spans="1:50" ht="21" customHeight="1" thickBot="1" x14ac:dyDescent="0.25">
      <c r="A34" s="286"/>
      <c r="B34" s="288"/>
      <c r="C34" s="290"/>
      <c r="D34" s="298"/>
      <c r="E34" s="66" t="s">
        <v>68</v>
      </c>
      <c r="F34" s="44" t="s">
        <v>86</v>
      </c>
      <c r="G34" s="44" t="s">
        <v>86</v>
      </c>
      <c r="H34" s="44" t="s">
        <v>86</v>
      </c>
      <c r="I34" s="44" t="s">
        <v>86</v>
      </c>
      <c r="J34" s="44" t="s">
        <v>86</v>
      </c>
      <c r="K34" s="189" t="s">
        <v>86</v>
      </c>
      <c r="L34" s="190" t="s">
        <v>86</v>
      </c>
      <c r="M34" s="67">
        <f t="shared" si="0"/>
        <v>0</v>
      </c>
      <c r="N34" s="45" t="s">
        <v>86</v>
      </c>
      <c r="O34" s="46" t="s">
        <v>86</v>
      </c>
      <c r="P34" s="46" t="s">
        <v>86</v>
      </c>
      <c r="Q34" s="46" t="s">
        <v>86</v>
      </c>
      <c r="R34" s="46" t="s">
        <v>86</v>
      </c>
      <c r="S34" s="191" t="s">
        <v>86</v>
      </c>
      <c r="T34" s="192" t="s">
        <v>86</v>
      </c>
      <c r="U34" s="68">
        <f t="shared" si="1"/>
        <v>0</v>
      </c>
      <c r="V34" s="47" t="s">
        <v>86</v>
      </c>
      <c r="W34" s="47" t="s">
        <v>86</v>
      </c>
      <c r="X34" s="47" t="s">
        <v>86</v>
      </c>
      <c r="Y34" s="47" t="s">
        <v>86</v>
      </c>
      <c r="Z34" s="47" t="s">
        <v>86</v>
      </c>
      <c r="AA34" s="193" t="s">
        <v>86</v>
      </c>
      <c r="AB34" s="194" t="s">
        <v>86</v>
      </c>
      <c r="AC34" s="195">
        <f t="shared" si="2"/>
        <v>0</v>
      </c>
      <c r="AD34" s="48" t="s">
        <v>86</v>
      </c>
      <c r="AE34" s="48" t="s">
        <v>86</v>
      </c>
      <c r="AF34" s="48" t="s">
        <v>86</v>
      </c>
      <c r="AG34" s="48" t="s">
        <v>86</v>
      </c>
      <c r="AH34" s="48" t="s">
        <v>86</v>
      </c>
      <c r="AI34" s="196" t="s">
        <v>86</v>
      </c>
      <c r="AJ34" s="197" t="s">
        <v>247</v>
      </c>
      <c r="AK34" s="198">
        <f t="shared" si="3"/>
        <v>0</v>
      </c>
      <c r="AL34" s="49" t="s">
        <v>86</v>
      </c>
      <c r="AM34" s="49" t="s">
        <v>86</v>
      </c>
      <c r="AN34" s="49" t="s">
        <v>86</v>
      </c>
      <c r="AO34" s="49" t="s">
        <v>86</v>
      </c>
      <c r="AP34" s="49" t="s">
        <v>86</v>
      </c>
      <c r="AQ34" s="199" t="s">
        <v>86</v>
      </c>
      <c r="AR34" s="200" t="s">
        <v>86</v>
      </c>
      <c r="AS34" s="201">
        <f t="shared" si="4"/>
        <v>0</v>
      </c>
      <c r="AT34" s="202">
        <f t="shared" si="5"/>
        <v>0</v>
      </c>
      <c r="AU34" s="292"/>
      <c r="AV34" s="203">
        <f>VLOOKUP(D33,'Faaliyet Cetveli'!$C$10:$G$36,5,FALSE)</f>
        <v>100</v>
      </c>
      <c r="AW34" s="294"/>
      <c r="AX34" s="296"/>
    </row>
    <row r="35" spans="1:50" ht="15" customHeight="1" thickTop="1" thickBot="1" x14ac:dyDescent="0.25">
      <c r="A35" s="301" t="s">
        <v>2</v>
      </c>
      <c r="B35" s="302"/>
      <c r="C35" s="302"/>
      <c r="D35" s="302"/>
      <c r="E35" s="302"/>
      <c r="F35" s="302"/>
      <c r="G35" s="302"/>
      <c r="H35" s="302"/>
      <c r="I35" s="302"/>
      <c r="J35" s="302"/>
      <c r="K35" s="302"/>
      <c r="L35" s="303"/>
      <c r="M35" s="307">
        <f>SUM(M15:M33)</f>
        <v>24</v>
      </c>
      <c r="N35" s="325"/>
      <c r="O35" s="326"/>
      <c r="P35" s="326"/>
      <c r="Q35" s="326"/>
      <c r="R35" s="326"/>
      <c r="S35" s="326"/>
      <c r="T35" s="327"/>
      <c r="U35" s="331">
        <f>SUM(U15:U33)</f>
        <v>20</v>
      </c>
      <c r="V35" s="317"/>
      <c r="W35" s="318"/>
      <c r="X35" s="318"/>
      <c r="Y35" s="318"/>
      <c r="Z35" s="318"/>
      <c r="AA35" s="318"/>
      <c r="AB35" s="319"/>
      <c r="AC35" s="333">
        <f>SUM(AC15:AC33)</f>
        <v>20</v>
      </c>
      <c r="AD35" s="317"/>
      <c r="AE35" s="318"/>
      <c r="AF35" s="318"/>
      <c r="AG35" s="318"/>
      <c r="AH35" s="318"/>
      <c r="AI35" s="318"/>
      <c r="AJ35" s="319"/>
      <c r="AK35" s="323">
        <f>SUM(AK15:AK33)</f>
        <v>20</v>
      </c>
      <c r="AL35" s="317"/>
      <c r="AM35" s="318"/>
      <c r="AN35" s="318"/>
      <c r="AO35" s="318"/>
      <c r="AP35" s="318"/>
      <c r="AQ35" s="318"/>
      <c r="AR35" s="319"/>
      <c r="AS35" s="313">
        <f>SUM(AS15:AS33)</f>
        <v>10</v>
      </c>
      <c r="AT35" s="315">
        <f>SUM(AT15:AT33)</f>
        <v>94</v>
      </c>
      <c r="AU35" s="291">
        <f>SUM(AU15:AU33)</f>
        <v>94</v>
      </c>
      <c r="AV35" s="291"/>
      <c r="AW35" s="134">
        <f>SUM(AW14:AW33)</f>
        <v>0</v>
      </c>
      <c r="AX35" s="135">
        <f>SUM(AX14:AX33)</f>
        <v>9400</v>
      </c>
    </row>
    <row r="36" spans="1:50" ht="15" customHeight="1" thickTop="1" thickBot="1" x14ac:dyDescent="0.25">
      <c r="A36" s="304"/>
      <c r="B36" s="305"/>
      <c r="C36" s="305"/>
      <c r="D36" s="305"/>
      <c r="E36" s="305"/>
      <c r="F36" s="305"/>
      <c r="G36" s="305"/>
      <c r="H36" s="305"/>
      <c r="I36" s="305"/>
      <c r="J36" s="305"/>
      <c r="K36" s="305"/>
      <c r="L36" s="306"/>
      <c r="M36" s="308"/>
      <c r="N36" s="328"/>
      <c r="O36" s="329"/>
      <c r="P36" s="329"/>
      <c r="Q36" s="329"/>
      <c r="R36" s="329"/>
      <c r="S36" s="329"/>
      <c r="T36" s="330"/>
      <c r="U36" s="332"/>
      <c r="V36" s="320"/>
      <c r="W36" s="321"/>
      <c r="X36" s="321"/>
      <c r="Y36" s="321"/>
      <c r="Z36" s="321"/>
      <c r="AA36" s="321"/>
      <c r="AB36" s="322"/>
      <c r="AC36" s="334"/>
      <c r="AD36" s="320"/>
      <c r="AE36" s="321"/>
      <c r="AF36" s="321"/>
      <c r="AG36" s="321"/>
      <c r="AH36" s="321"/>
      <c r="AI36" s="321"/>
      <c r="AJ36" s="322"/>
      <c r="AK36" s="324"/>
      <c r="AL36" s="320"/>
      <c r="AM36" s="321"/>
      <c r="AN36" s="321"/>
      <c r="AO36" s="321"/>
      <c r="AP36" s="321"/>
      <c r="AQ36" s="321"/>
      <c r="AR36" s="322"/>
      <c r="AS36" s="314"/>
      <c r="AT36" s="316"/>
      <c r="AU36" s="292"/>
      <c r="AV36" s="292"/>
      <c r="AW36" s="311">
        <f>AW35+AX35</f>
        <v>9400</v>
      </c>
      <c r="AX36" s="312"/>
    </row>
    <row r="37" spans="1:50" ht="14.25" customHeight="1" thickTop="1" x14ac:dyDescent="0.2">
      <c r="A37" s="69"/>
      <c r="B37" s="70"/>
      <c r="C37" s="70"/>
      <c r="D37" s="71"/>
      <c r="E37" s="72"/>
      <c r="F37" s="73"/>
      <c r="G37" s="73"/>
      <c r="H37" s="73"/>
      <c r="I37" s="73"/>
      <c r="J37" s="73"/>
      <c r="K37" s="73"/>
      <c r="L37" s="73"/>
      <c r="M37" s="73"/>
      <c r="N37" s="73"/>
      <c r="O37" s="74"/>
      <c r="P37" s="74"/>
      <c r="Q37" s="74"/>
      <c r="R37" s="74"/>
      <c r="S37" s="74"/>
      <c r="T37" s="74"/>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6"/>
      <c r="AV37" s="76"/>
      <c r="AW37" s="77"/>
      <c r="AX37" s="78"/>
    </row>
    <row r="38" spans="1:50" x14ac:dyDescent="0.2">
      <c r="A38" s="14"/>
      <c r="B38" s="79" t="s">
        <v>70</v>
      </c>
      <c r="C38" s="79"/>
      <c r="D38" s="80" t="s">
        <v>71</v>
      </c>
      <c r="E38" s="80"/>
      <c r="F38" s="81"/>
      <c r="G38" s="81"/>
      <c r="H38" s="82"/>
      <c r="I38" s="82"/>
      <c r="J38" s="82"/>
      <c r="K38" s="12"/>
      <c r="L38" s="12"/>
      <c r="M38" s="12"/>
      <c r="N38" s="309" t="s">
        <v>72</v>
      </c>
      <c r="O38" s="309"/>
      <c r="P38" s="309"/>
      <c r="Q38" s="309"/>
      <c r="R38" s="309"/>
      <c r="S38" s="309"/>
      <c r="T38" s="309"/>
      <c r="U38" s="309"/>
      <c r="V38" s="79"/>
      <c r="W38" s="79"/>
      <c r="X38" s="79"/>
      <c r="Y38" s="79"/>
      <c r="Z38" s="79"/>
      <c r="AA38" s="79"/>
      <c r="AB38" s="79"/>
      <c r="AC38" s="79"/>
      <c r="AD38" s="79"/>
      <c r="AE38" s="79"/>
      <c r="AF38" s="79"/>
      <c r="AG38" s="79"/>
      <c r="AH38" s="79"/>
      <c r="AI38" s="79" t="s">
        <v>73</v>
      </c>
      <c r="AJ38" s="79"/>
      <c r="AK38" s="79"/>
      <c r="AL38" s="79"/>
      <c r="AM38" s="79"/>
      <c r="AN38" s="79"/>
      <c r="AO38" s="79"/>
      <c r="AP38" s="79"/>
      <c r="AQ38" s="79"/>
      <c r="AR38" s="79"/>
      <c r="AS38" s="79"/>
      <c r="AT38" s="79"/>
      <c r="AU38" s="309" t="s">
        <v>74</v>
      </c>
      <c r="AV38" s="309"/>
      <c r="AW38" s="309"/>
      <c r="AX38" s="310"/>
    </row>
    <row r="39" spans="1:50" x14ac:dyDescent="0.2">
      <c r="A39" s="14"/>
      <c r="B39" s="79" t="s">
        <v>75</v>
      </c>
      <c r="C39" s="79"/>
      <c r="D39" s="80" t="s">
        <v>76</v>
      </c>
      <c r="E39" s="80"/>
      <c r="F39" s="81"/>
      <c r="G39" s="81"/>
      <c r="H39" s="82"/>
      <c r="I39" s="82"/>
      <c r="J39" s="82"/>
      <c r="K39" s="12"/>
      <c r="L39" s="12"/>
      <c r="M39" s="12"/>
      <c r="N39" s="12" t="s">
        <v>136</v>
      </c>
      <c r="O39" s="299" t="s">
        <v>137</v>
      </c>
      <c r="P39" s="299"/>
      <c r="Q39" s="299"/>
      <c r="R39" s="299"/>
      <c r="S39" s="299"/>
      <c r="T39" s="299"/>
      <c r="U39" s="299"/>
      <c r="V39" s="79"/>
      <c r="W39" s="79"/>
      <c r="X39" s="79"/>
      <c r="Y39" s="79"/>
      <c r="Z39" s="79"/>
      <c r="AA39" s="79"/>
      <c r="AB39" s="79"/>
      <c r="AC39" s="299" t="s">
        <v>142</v>
      </c>
      <c r="AD39" s="299"/>
      <c r="AE39" s="299"/>
      <c r="AF39" s="79" t="s">
        <v>26</v>
      </c>
      <c r="AG39" s="299"/>
      <c r="AH39" s="299"/>
      <c r="AI39" s="299"/>
      <c r="AJ39" s="299"/>
      <c r="AK39" s="299"/>
      <c r="AL39" s="299"/>
      <c r="AM39" s="299"/>
      <c r="AN39" s="299"/>
      <c r="AO39" s="299"/>
      <c r="AP39" s="79"/>
      <c r="AQ39" s="79"/>
      <c r="AR39" s="299" t="s">
        <v>142</v>
      </c>
      <c r="AS39" s="299"/>
      <c r="AT39" s="299"/>
      <c r="AU39" s="140" t="s">
        <v>26</v>
      </c>
      <c r="AV39" s="140"/>
      <c r="AW39" s="309"/>
      <c r="AX39" s="310"/>
    </row>
    <row r="40" spans="1:50" x14ac:dyDescent="0.2">
      <c r="A40" s="14"/>
      <c r="B40" s="79" t="s">
        <v>77</v>
      </c>
      <c r="C40" s="79"/>
      <c r="D40" s="79" t="s">
        <v>78</v>
      </c>
      <c r="E40" s="79"/>
      <c r="F40" s="81"/>
      <c r="G40" s="81"/>
      <c r="H40" s="82"/>
      <c r="I40" s="82"/>
      <c r="J40" s="82"/>
      <c r="K40" s="12"/>
      <c r="L40" s="12"/>
      <c r="M40" s="12"/>
      <c r="N40" s="12" t="s">
        <v>138</v>
      </c>
      <c r="O40" s="300" t="s">
        <v>139</v>
      </c>
      <c r="P40" s="300"/>
      <c r="Q40" s="300"/>
      <c r="R40" s="300"/>
      <c r="S40" s="300"/>
      <c r="T40" s="300"/>
      <c r="U40" s="300"/>
      <c r="V40" s="79"/>
      <c r="W40" s="79"/>
      <c r="X40" s="79"/>
      <c r="Y40" s="79"/>
      <c r="Z40" s="79"/>
      <c r="AA40" s="79"/>
      <c r="AB40" s="79"/>
      <c r="AC40" s="299" t="s">
        <v>143</v>
      </c>
      <c r="AD40" s="299"/>
      <c r="AE40" s="299"/>
      <c r="AF40" s="79" t="s">
        <v>26</v>
      </c>
      <c r="AG40" s="299"/>
      <c r="AH40" s="299"/>
      <c r="AI40" s="299"/>
      <c r="AJ40" s="299"/>
      <c r="AK40" s="299"/>
      <c r="AL40" s="299"/>
      <c r="AM40" s="299"/>
      <c r="AN40" s="299"/>
      <c r="AO40" s="299"/>
      <c r="AP40" s="79"/>
      <c r="AQ40" s="79"/>
      <c r="AR40" s="299" t="s">
        <v>143</v>
      </c>
      <c r="AS40" s="299"/>
      <c r="AT40" s="299"/>
      <c r="AU40" s="140" t="s">
        <v>26</v>
      </c>
      <c r="AV40" s="140"/>
      <c r="AW40" s="309"/>
      <c r="AX40" s="310"/>
    </row>
    <row r="41" spans="1:50" x14ac:dyDescent="0.2">
      <c r="A41" s="14"/>
      <c r="B41" s="79" t="s">
        <v>79</v>
      </c>
      <c r="C41" s="79"/>
      <c r="D41" s="79" t="s">
        <v>80</v>
      </c>
      <c r="E41" s="79"/>
      <c r="F41" s="81"/>
      <c r="G41" s="81"/>
      <c r="H41" s="82"/>
      <c r="I41" s="82"/>
      <c r="J41" s="82"/>
      <c r="K41" s="12"/>
      <c r="L41" s="12"/>
      <c r="M41" s="12"/>
      <c r="N41" s="79" t="s">
        <v>81</v>
      </c>
      <c r="O41" s="12"/>
      <c r="P41" s="12"/>
      <c r="Q41" s="79"/>
      <c r="R41" s="79" t="s">
        <v>82</v>
      </c>
      <c r="S41" s="79"/>
      <c r="T41" s="79"/>
      <c r="U41" s="79"/>
      <c r="V41" s="79"/>
      <c r="W41" s="79"/>
      <c r="X41" s="79"/>
      <c r="Y41" s="79"/>
      <c r="Z41" s="79"/>
      <c r="AA41" s="79"/>
      <c r="AB41" s="79"/>
      <c r="AC41" s="299" t="s">
        <v>27</v>
      </c>
      <c r="AD41" s="299"/>
      <c r="AE41" s="299"/>
      <c r="AF41" s="79" t="s">
        <v>26</v>
      </c>
      <c r="AG41" s="79"/>
      <c r="AH41" s="79"/>
      <c r="AI41" s="79"/>
      <c r="AJ41" s="79"/>
      <c r="AK41" s="79"/>
      <c r="AL41" s="79"/>
      <c r="AM41" s="79"/>
      <c r="AN41" s="79"/>
      <c r="AO41" s="79"/>
      <c r="AP41" s="79"/>
      <c r="AQ41" s="79"/>
      <c r="AR41" s="299" t="s">
        <v>27</v>
      </c>
      <c r="AS41" s="299"/>
      <c r="AT41" s="299"/>
      <c r="AU41" s="140" t="s">
        <v>26</v>
      </c>
      <c r="AV41" s="140"/>
      <c r="AW41" s="79"/>
      <c r="AX41" s="84"/>
    </row>
    <row r="42" spans="1:50" x14ac:dyDescent="0.2">
      <c r="A42" s="14"/>
      <c r="B42" s="79" t="s">
        <v>83</v>
      </c>
      <c r="C42" s="79"/>
      <c r="D42" s="79" t="s">
        <v>84</v>
      </c>
      <c r="E42" s="79"/>
      <c r="F42" s="81"/>
      <c r="G42" s="81"/>
      <c r="H42" s="139"/>
      <c r="I42" s="139"/>
      <c r="J42" s="139"/>
      <c r="K42" s="12"/>
      <c r="L42" s="12"/>
      <c r="M42" s="12"/>
      <c r="N42" s="12" t="s">
        <v>140</v>
      </c>
      <c r="O42" s="300" t="s">
        <v>141</v>
      </c>
      <c r="P42" s="300"/>
      <c r="Q42" s="300"/>
      <c r="R42" s="300"/>
      <c r="S42" s="300"/>
      <c r="T42" s="300"/>
      <c r="U42" s="300"/>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83"/>
    </row>
    <row r="43" spans="1:50" x14ac:dyDescent="0.2">
      <c r="A43" s="14"/>
      <c r="B43" s="12"/>
      <c r="C43" s="12"/>
      <c r="D43" s="12"/>
      <c r="E43" s="12"/>
      <c r="F43" s="81"/>
      <c r="G43" s="81"/>
      <c r="H43" s="82"/>
      <c r="I43" s="82"/>
      <c r="J43" s="8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83"/>
    </row>
    <row r="44" spans="1:50" ht="13.5" thickBot="1" x14ac:dyDescent="0.25">
      <c r="A44" s="15"/>
      <c r="B44" s="11"/>
      <c r="C44" s="11"/>
      <c r="D44" s="11"/>
      <c r="E44" s="11"/>
      <c r="F44" s="85"/>
      <c r="G44" s="85"/>
      <c r="H44" s="86"/>
      <c r="I44" s="86"/>
      <c r="J44" s="86"/>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87"/>
    </row>
    <row r="45" spans="1:50" ht="13.5" thickTop="1" x14ac:dyDescent="0.2"/>
  </sheetData>
  <protectedRanges>
    <protectedRange password="CC25" sqref="F15:AS34" name="Aralık1"/>
    <protectedRange password="CC25" sqref="F9:AS14" name="Aralık1_1"/>
  </protectedRanges>
  <mergeCells count="132">
    <mergeCell ref="A1:AX1"/>
    <mergeCell ref="A2:AX2"/>
    <mergeCell ref="A3:AX3"/>
    <mergeCell ref="A5:AX5"/>
    <mergeCell ref="AU6:AX6"/>
    <mergeCell ref="C7:S7"/>
    <mergeCell ref="AU7:AX7"/>
    <mergeCell ref="AN8:AS8"/>
    <mergeCell ref="AW8:AX8"/>
    <mergeCell ref="A9:C11"/>
    <mergeCell ref="D9:D14"/>
    <mergeCell ref="E9:E14"/>
    <mergeCell ref="F9:Z11"/>
    <mergeCell ref="AA9:AS11"/>
    <mergeCell ref="AT9:AT14"/>
    <mergeCell ref="AU9:AU14"/>
    <mergeCell ref="AV9:AV14"/>
    <mergeCell ref="AW9:AX11"/>
    <mergeCell ref="A12:A14"/>
    <mergeCell ref="B12:B14"/>
    <mergeCell ref="C12:C14"/>
    <mergeCell ref="F12:M12"/>
    <mergeCell ref="N12:U12"/>
    <mergeCell ref="V12:AC12"/>
    <mergeCell ref="AD12:AK12"/>
    <mergeCell ref="AL12:AS12"/>
    <mergeCell ref="AW12:AW13"/>
    <mergeCell ref="AX15:AX16"/>
    <mergeCell ref="A15:A16"/>
    <mergeCell ref="B15:B16"/>
    <mergeCell ref="C15:C16"/>
    <mergeCell ref="D15:D16"/>
    <mergeCell ref="AU15:AU16"/>
    <mergeCell ref="AW15:AW16"/>
    <mergeCell ref="AX12:AX13"/>
    <mergeCell ref="M13:M14"/>
    <mergeCell ref="U13:U14"/>
    <mergeCell ref="AC13:AC14"/>
    <mergeCell ref="AK13:AK14"/>
    <mergeCell ref="AS13:AS14"/>
    <mergeCell ref="AW40:AX40"/>
    <mergeCell ref="O39:U39"/>
    <mergeCell ref="AC39:AE39"/>
    <mergeCell ref="AG39:AO39"/>
    <mergeCell ref="AR39:AT39"/>
    <mergeCell ref="AV35:AV36"/>
    <mergeCell ref="AW36:AX36"/>
    <mergeCell ref="N38:U38"/>
    <mergeCell ref="AU38:AX38"/>
    <mergeCell ref="AS35:AS36"/>
    <mergeCell ref="AT35:AT36"/>
    <mergeCell ref="AU35:AU36"/>
    <mergeCell ref="V35:AB36"/>
    <mergeCell ref="AW39:AX39"/>
    <mergeCell ref="AK35:AK36"/>
    <mergeCell ref="AL35:AR36"/>
    <mergeCell ref="N35:T36"/>
    <mergeCell ref="U35:U36"/>
    <mergeCell ref="AD35:AJ36"/>
    <mergeCell ref="AC35:AC36"/>
    <mergeCell ref="D23:D24"/>
    <mergeCell ref="AW21:AW22"/>
    <mergeCell ref="AC41:AE41"/>
    <mergeCell ref="AR41:AT41"/>
    <mergeCell ref="O42:U42"/>
    <mergeCell ref="A17:A18"/>
    <mergeCell ref="B17:B18"/>
    <mergeCell ref="C17:C18"/>
    <mergeCell ref="D17:D18"/>
    <mergeCell ref="A25:A26"/>
    <mergeCell ref="B25:B26"/>
    <mergeCell ref="C25:C26"/>
    <mergeCell ref="O40:U40"/>
    <mergeCell ref="AC40:AE40"/>
    <mergeCell ref="AG40:AO40"/>
    <mergeCell ref="AR40:AT40"/>
    <mergeCell ref="C31:C32"/>
    <mergeCell ref="A35:L36"/>
    <mergeCell ref="M35:M36"/>
    <mergeCell ref="A27:A28"/>
    <mergeCell ref="B27:B28"/>
    <mergeCell ref="C27:C28"/>
    <mergeCell ref="D29:D30"/>
    <mergeCell ref="D31:D32"/>
    <mergeCell ref="AW19:AW20"/>
    <mergeCell ref="AX19:AX20"/>
    <mergeCell ref="D19:D20"/>
    <mergeCell ref="AW27:AW28"/>
    <mergeCell ref="AX27:AX28"/>
    <mergeCell ref="AU17:AU18"/>
    <mergeCell ref="AX21:AX22"/>
    <mergeCell ref="A23:A24"/>
    <mergeCell ref="B23:B24"/>
    <mergeCell ref="C23:C24"/>
    <mergeCell ref="AU23:AU24"/>
    <mergeCell ref="AW23:AW24"/>
    <mergeCell ref="A21:A22"/>
    <mergeCell ref="B21:B22"/>
    <mergeCell ref="C21:C22"/>
    <mergeCell ref="AU21:AU22"/>
    <mergeCell ref="AW17:AW18"/>
    <mergeCell ref="AX17:AX18"/>
    <mergeCell ref="A19:A20"/>
    <mergeCell ref="B19:B20"/>
    <mergeCell ref="C19:C20"/>
    <mergeCell ref="AU19:AU20"/>
    <mergeCell ref="AX23:AX24"/>
    <mergeCell ref="D21:D22"/>
    <mergeCell ref="AU27:AU28"/>
    <mergeCell ref="D27:D28"/>
    <mergeCell ref="AU31:AU32"/>
    <mergeCell ref="AW31:AW32"/>
    <mergeCell ref="AX31:AX32"/>
    <mergeCell ref="AU25:AU26"/>
    <mergeCell ref="AW25:AW26"/>
    <mergeCell ref="AX25:AX26"/>
    <mergeCell ref="D25:D26"/>
    <mergeCell ref="A33:A34"/>
    <mergeCell ref="B33:B34"/>
    <mergeCell ref="C33:C34"/>
    <mergeCell ref="AU33:AU34"/>
    <mergeCell ref="AW33:AW34"/>
    <mergeCell ref="AX33:AX34"/>
    <mergeCell ref="A31:A32"/>
    <mergeCell ref="A29:A30"/>
    <mergeCell ref="B29:B30"/>
    <mergeCell ref="C29:C30"/>
    <mergeCell ref="AU29:AU30"/>
    <mergeCell ref="AW29:AW30"/>
    <mergeCell ref="AX29:AX30"/>
    <mergeCell ref="D33:D34"/>
    <mergeCell ref="B31:B32"/>
  </mergeCells>
  <phoneticPr fontId="19" type="noConversion"/>
  <printOptions horizontalCentered="1" verticalCentered="1"/>
  <pageMargins left="0" right="0" top="0.15748031496062992" bottom="0" header="0" footer="0"/>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
    <tabColor theme="5" tint="-0.499984740745262"/>
    <pageSetUpPr fitToPage="1"/>
  </sheetPr>
  <dimension ref="B1:AG56"/>
  <sheetViews>
    <sheetView tabSelected="1" zoomScale="85" zoomScaleNormal="85" workbookViewId="0">
      <selection activeCell="C46" sqref="C46:K46"/>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5.710937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164</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252</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30</v>
      </c>
    </row>
    <row r="9" spans="2:28" ht="19.5" customHeight="1" thickTop="1" x14ac:dyDescent="0.2">
      <c r="B9" s="551" t="s">
        <v>5</v>
      </c>
      <c r="C9" s="516" t="s">
        <v>29</v>
      </c>
      <c r="D9" s="516"/>
      <c r="E9" s="531" t="s">
        <v>7</v>
      </c>
      <c r="F9" s="533"/>
      <c r="G9" s="558" t="s">
        <v>8</v>
      </c>
      <c r="H9" s="531" t="s">
        <v>9</v>
      </c>
      <c r="I9" s="532"/>
      <c r="J9" s="533"/>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34"/>
      <c r="I10" s="535"/>
      <c r="J10" s="536"/>
      <c r="K10" s="534"/>
      <c r="L10" s="536"/>
      <c r="M10" s="519"/>
      <c r="N10" s="520"/>
      <c r="O10" s="521"/>
      <c r="P10" s="519"/>
      <c r="Q10" s="521"/>
      <c r="R10" s="569"/>
      <c r="S10" s="570"/>
      <c r="T10" s="570"/>
      <c r="U10" s="571"/>
      <c r="V10" s="488"/>
      <c r="W10" s="489"/>
      <c r="X10" s="489"/>
      <c r="Y10" s="489"/>
      <c r="Z10" s="489"/>
      <c r="AA10" s="489"/>
      <c r="AB10" s="490"/>
    </row>
    <row r="11" spans="2:28" ht="20.25" customHeight="1" thickBot="1" x14ac:dyDescent="0.25">
      <c r="B11" s="552"/>
      <c r="C11" s="518"/>
      <c r="D11" s="518"/>
      <c r="E11" s="534"/>
      <c r="F11" s="536"/>
      <c r="G11" s="559"/>
      <c r="H11" s="537"/>
      <c r="I11" s="538"/>
      <c r="J11" s="539"/>
      <c r="K11" s="537"/>
      <c r="L11" s="539"/>
      <c r="M11" s="522"/>
      <c r="N11" s="523"/>
      <c r="O11" s="524"/>
      <c r="P11" s="522"/>
      <c r="Q11" s="524"/>
      <c r="R11" s="586" t="s">
        <v>0</v>
      </c>
      <c r="S11" s="587"/>
      <c r="T11" s="576" t="s">
        <v>14</v>
      </c>
      <c r="U11" s="577"/>
      <c r="V11" s="572" t="s">
        <v>98</v>
      </c>
      <c r="W11" s="573"/>
      <c r="X11" s="555">
        <f>T35+U35</f>
        <v>9400</v>
      </c>
      <c r="Y11" s="556"/>
      <c r="Z11" s="564" t="s">
        <v>92</v>
      </c>
      <c r="AA11" s="565"/>
      <c r="AB11" s="229">
        <f>Z19/X11</f>
        <v>6.8085106382978711E-2</v>
      </c>
    </row>
    <row r="12" spans="2:28" ht="12.75" customHeight="1" thickTop="1" x14ac:dyDescent="0.2">
      <c r="B12" s="230"/>
      <c r="C12" s="544" t="s">
        <v>6</v>
      </c>
      <c r="D12" s="542" t="s">
        <v>1</v>
      </c>
      <c r="E12" s="231"/>
      <c r="F12" s="232"/>
      <c r="G12" s="233"/>
      <c r="H12" s="525">
        <v>1.08</v>
      </c>
      <c r="I12" s="526"/>
      <c r="J12" s="527"/>
      <c r="K12" s="512">
        <v>1</v>
      </c>
      <c r="L12" s="513"/>
      <c r="M12" s="512">
        <v>0.01</v>
      </c>
      <c r="N12" s="553"/>
      <c r="O12" s="513"/>
      <c r="P12" s="512">
        <v>0.05</v>
      </c>
      <c r="Q12" s="513"/>
      <c r="R12" s="560">
        <v>0.3</v>
      </c>
      <c r="S12" s="561"/>
      <c r="T12" s="562"/>
      <c r="U12" s="563"/>
      <c r="V12" s="574">
        <f>K12-(M12+P12+R13+T13)</f>
        <v>0.64</v>
      </c>
      <c r="W12" s="575"/>
      <c r="X12" s="547" t="s">
        <v>87</v>
      </c>
      <c r="Y12" s="548"/>
      <c r="Z12" s="547" t="s">
        <v>85</v>
      </c>
      <c r="AA12" s="548"/>
      <c r="AB12" s="584" t="s">
        <v>96</v>
      </c>
    </row>
    <row r="13" spans="2:28" ht="12.75" customHeight="1" thickBot="1" x14ac:dyDescent="0.25">
      <c r="B13" s="234"/>
      <c r="C13" s="545"/>
      <c r="D13" s="543"/>
      <c r="E13" s="545"/>
      <c r="F13" s="546"/>
      <c r="G13" s="235"/>
      <c r="H13" s="528"/>
      <c r="I13" s="529"/>
      <c r="J13" s="530"/>
      <c r="K13" s="514"/>
      <c r="L13" s="515"/>
      <c r="M13" s="514"/>
      <c r="N13" s="554"/>
      <c r="O13" s="515"/>
      <c r="P13" s="514"/>
      <c r="Q13" s="515"/>
      <c r="R13" s="578">
        <v>0.1</v>
      </c>
      <c r="S13" s="579"/>
      <c r="T13" s="578">
        <v>0.2</v>
      </c>
      <c r="U13" s="580"/>
      <c r="V13" s="514"/>
      <c r="W13" s="515"/>
      <c r="X13" s="549"/>
      <c r="Y13" s="550"/>
      <c r="Z13" s="549"/>
      <c r="AA13" s="550"/>
      <c r="AB13" s="585"/>
    </row>
    <row r="14" spans="2:28" ht="18" customHeight="1" thickTop="1" x14ac:dyDescent="0.2">
      <c r="B14" s="98" t="s">
        <v>15</v>
      </c>
      <c r="C14" s="99">
        <v>42736</v>
      </c>
      <c r="D14" s="100" t="s">
        <v>200</v>
      </c>
      <c r="E14" s="557" t="s">
        <v>7</v>
      </c>
      <c r="F14" s="557"/>
      <c r="G14" s="101">
        <v>1080</v>
      </c>
      <c r="H14" s="540">
        <f>G14-K14</f>
        <v>80.000000000000114</v>
      </c>
      <c r="I14" s="541"/>
      <c r="J14" s="432"/>
      <c r="K14" s="540">
        <f>G14/H$12</f>
        <v>999.99999999999989</v>
      </c>
      <c r="L14" s="432"/>
      <c r="M14" s="540">
        <f>$K14*M$12</f>
        <v>9.9999999999999982</v>
      </c>
      <c r="N14" s="541"/>
      <c r="O14" s="432"/>
      <c r="P14" s="511">
        <f>$K14*P$12</f>
        <v>50</v>
      </c>
      <c r="Q14" s="511"/>
      <c r="R14" s="540">
        <f>$K14*R$13</f>
        <v>100</v>
      </c>
      <c r="S14" s="541"/>
      <c r="T14" s="431">
        <f>$K14*T$13</f>
        <v>200</v>
      </c>
      <c r="U14" s="444"/>
      <c r="V14" s="431">
        <f>K14*V12</f>
        <v>639.99999999999989</v>
      </c>
      <c r="W14" s="444"/>
      <c r="X14" s="431">
        <v>0</v>
      </c>
      <c r="Y14" s="444"/>
      <c r="Z14" s="431">
        <f>V14-X14</f>
        <v>639.99999999999989</v>
      </c>
      <c r="AA14" s="432"/>
      <c r="AB14" s="102">
        <f>V14-Z14</f>
        <v>0</v>
      </c>
    </row>
    <row r="15" spans="2:28" ht="18" customHeight="1" x14ac:dyDescent="0.2">
      <c r="B15" s="103" t="s">
        <v>16</v>
      </c>
      <c r="C15" s="104"/>
      <c r="D15" s="105"/>
      <c r="E15" s="499"/>
      <c r="F15" s="499"/>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K15*V13</f>
        <v>0</v>
      </c>
      <c r="W15" s="457"/>
      <c r="X15" s="433">
        <v>0</v>
      </c>
      <c r="Y15" s="457"/>
      <c r="Z15" s="433">
        <f>V15-X15</f>
        <v>0</v>
      </c>
      <c r="AA15" s="434"/>
      <c r="AB15" s="107">
        <f>V15-Z15</f>
        <v>0</v>
      </c>
    </row>
    <row r="16" spans="2:28" ht="18" customHeight="1" x14ac:dyDescent="0.2">
      <c r="B16" s="103" t="s">
        <v>17</v>
      </c>
      <c r="C16" s="104"/>
      <c r="D16" s="105"/>
      <c r="E16" s="499"/>
      <c r="F16" s="499"/>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K16*V14</f>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K17*V15</f>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f>K18*V16</f>
        <v>0</v>
      </c>
      <c r="W18" s="440"/>
      <c r="X18" s="439">
        <v>0</v>
      </c>
      <c r="Y18" s="440"/>
      <c r="Z18" s="439">
        <f>V18-X18</f>
        <v>0</v>
      </c>
      <c r="AA18" s="452"/>
      <c r="AB18" s="107">
        <f>V18-Z18</f>
        <v>0</v>
      </c>
    </row>
    <row r="19" spans="2:28" ht="21" customHeight="1" thickTop="1" thickBot="1" x14ac:dyDescent="0.25">
      <c r="B19" s="501" t="s">
        <v>2</v>
      </c>
      <c r="C19" s="501"/>
      <c r="D19" s="501"/>
      <c r="E19" s="501"/>
      <c r="F19" s="501"/>
      <c r="G19" s="222">
        <f>SUM(G14:G18)</f>
        <v>1080</v>
      </c>
      <c r="H19" s="445">
        <f>SUM(H14:H18)</f>
        <v>80.000000000000114</v>
      </c>
      <c r="I19" s="446"/>
      <c r="J19" s="448"/>
      <c r="K19" s="445">
        <f>SUM(K14:K18)</f>
        <v>999.99999999999989</v>
      </c>
      <c r="L19" s="448"/>
      <c r="M19" s="445">
        <f>SUM(M14:O18)</f>
        <v>9.9999999999999982</v>
      </c>
      <c r="N19" s="446"/>
      <c r="O19" s="448"/>
      <c r="P19" s="445">
        <f>SUM(P14:P18)</f>
        <v>50</v>
      </c>
      <c r="Q19" s="448"/>
      <c r="R19" s="445">
        <f>SUM(R14:R18)</f>
        <v>100</v>
      </c>
      <c r="S19" s="446"/>
      <c r="T19" s="445">
        <f>SUM(T14:T18)</f>
        <v>200</v>
      </c>
      <c r="U19" s="448"/>
      <c r="V19" s="445">
        <f>SUM(V14:W18)</f>
        <v>639.99999999999989</v>
      </c>
      <c r="W19" s="448"/>
      <c r="X19" s="445">
        <f>SUM(X14:Y18)</f>
        <v>0</v>
      </c>
      <c r="Y19" s="448"/>
      <c r="Z19" s="445">
        <f>SUM(Z14:Z18)</f>
        <v>639.99999999999989</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89</v>
      </c>
      <c r="L21" s="493"/>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04"/>
      <c r="C22" s="483"/>
      <c r="D22" s="483"/>
      <c r="E22" s="483"/>
      <c r="F22" s="483"/>
      <c r="G22" s="437"/>
      <c r="H22" s="437"/>
      <c r="I22" s="437"/>
      <c r="J22" s="437"/>
      <c r="K22" s="494"/>
      <c r="L22" s="495"/>
      <c r="M22" s="442"/>
      <c r="N22" s="442"/>
      <c r="O22" s="437"/>
      <c r="P22" s="437"/>
      <c r="Q22" s="442"/>
      <c r="R22" s="437"/>
      <c r="S22" s="437"/>
      <c r="T22" s="437"/>
      <c r="U22" s="437"/>
      <c r="V22" s="442"/>
      <c r="W22" s="437"/>
      <c r="X22" s="437"/>
      <c r="Y22" s="456"/>
      <c r="Z22" s="437"/>
      <c r="AA22" s="456"/>
      <c r="AB22" s="437"/>
    </row>
    <row r="23" spans="2:28" ht="10.5" customHeight="1" x14ac:dyDescent="0.2">
      <c r="B23" s="504"/>
      <c r="C23" s="483"/>
      <c r="D23" s="483"/>
      <c r="E23" s="483"/>
      <c r="F23" s="483"/>
      <c r="G23" s="437"/>
      <c r="H23" s="437"/>
      <c r="I23" s="437"/>
      <c r="J23" s="437"/>
      <c r="K23" s="494"/>
      <c r="L23" s="495"/>
      <c r="M23" s="442"/>
      <c r="N23" s="442"/>
      <c r="O23" s="437"/>
      <c r="P23" s="437"/>
      <c r="Q23" s="442"/>
      <c r="R23" s="437"/>
      <c r="S23" s="437"/>
      <c r="T23" s="437"/>
      <c r="U23" s="437"/>
      <c r="V23" s="442"/>
      <c r="W23" s="437"/>
      <c r="X23" s="437"/>
      <c r="Y23" s="456"/>
      <c r="Z23" s="437"/>
      <c r="AA23" s="456"/>
      <c r="AB23" s="437"/>
    </row>
    <row r="24" spans="2:28" ht="10.5" customHeight="1" thickBot="1" x14ac:dyDescent="0.25">
      <c r="B24" s="505"/>
      <c r="C24" s="484"/>
      <c r="D24" s="484"/>
      <c r="E24" s="484"/>
      <c r="F24" s="484"/>
      <c r="G24" s="438"/>
      <c r="H24" s="438"/>
      <c r="I24" s="438"/>
      <c r="J24" s="438"/>
      <c r="K24" s="496"/>
      <c r="L24" s="497"/>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8" t="s">
        <v>249</v>
      </c>
      <c r="D25" s="498"/>
      <c r="E25" s="481" t="s">
        <v>204</v>
      </c>
      <c r="F25" s="481"/>
      <c r="G25" s="90">
        <v>2547</v>
      </c>
      <c r="H25" s="498" t="s">
        <v>104</v>
      </c>
      <c r="I25" s="498"/>
      <c r="J25" s="498"/>
      <c r="K25" s="502">
        <v>2000</v>
      </c>
      <c r="L25" s="502"/>
      <c r="M25" s="467">
        <f>IF(H25&lt;&gt;"",VLOOKUP(H25,Veriler!$B$4:$D$12,2,FALSE),0)</f>
        <v>800</v>
      </c>
      <c r="N25" s="468"/>
      <c r="O25" s="502">
        <f>K25*M25%</f>
        <v>16000</v>
      </c>
      <c r="P25" s="502"/>
      <c r="Q25" s="132">
        <f>IF(H25&lt;&gt;"",VLOOKUP(H25,Veriler!$B$4:$D$12,3,FALSE),0)</f>
        <v>400</v>
      </c>
      <c r="R25" s="502">
        <f>K25*Q25%</f>
        <v>8000</v>
      </c>
      <c r="S25" s="502"/>
      <c r="T25" s="136">
        <f>'Ek Ödeme Puantaj Cetveli'!AW15</f>
        <v>0</v>
      </c>
      <c r="U25" s="136">
        <f>'Ek Ödeme Puantaj Cetveli'!AX15</f>
        <v>7000</v>
      </c>
      <c r="V25" s="136">
        <f>IF(T25+U25&gt;0,T25+U25,"-")</f>
        <v>7000</v>
      </c>
      <c r="W25" s="130">
        <f t="shared" ref="W25:W30" si="0">IF(V25="-","-",AB$11)</f>
        <v>6.8085106382978711E-2</v>
      </c>
      <c r="X25" s="93" t="str">
        <f>IF(T25=0,"-",T25*W25)</f>
        <v>-</v>
      </c>
      <c r="Y25" s="129" t="str">
        <f>IF(T25=0,"-",X25/Z$19*100)</f>
        <v>-</v>
      </c>
      <c r="Z25" s="93">
        <f>IF(U25=0,"-",U25*W25)</f>
        <v>476.595744680851</v>
      </c>
      <c r="AA25" s="129">
        <f>IF(U25=0,"-",Z25/Z$19*100)</f>
        <v>74.468085106382986</v>
      </c>
      <c r="AB25" s="95">
        <f t="shared" ref="AB25:AB34" si="1">IF(X25="-",IF(Z25="-","-",Z25),IF(Z25="-",X25,Z25+X25))</f>
        <v>476.595744680851</v>
      </c>
    </row>
    <row r="26" spans="2:28" ht="18" customHeight="1" x14ac:dyDescent="0.2">
      <c r="B26" s="91" t="s">
        <v>16</v>
      </c>
      <c r="C26" s="471" t="s">
        <v>250</v>
      </c>
      <c r="D26" s="472"/>
      <c r="E26" s="473" t="s">
        <v>204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f>'Ek Ödeme Puantaj Cetveli'!AW17</f>
        <v>0</v>
      </c>
      <c r="U26" s="137">
        <f>'Ek Ödeme Puantaj Cetveli'!AX17</f>
        <v>2400</v>
      </c>
      <c r="V26" s="137">
        <f t="shared" ref="V26:V34" si="4">IF(T26+U26&gt;0,T26+U26,"-")</f>
        <v>2400</v>
      </c>
      <c r="W26" s="130">
        <f t="shared" si="0"/>
        <v>6.8085106382978711E-2</v>
      </c>
      <c r="X26" s="95" t="str">
        <f t="shared" ref="X26:X34" si="5">IF(T26=0,"-",T26*W26)</f>
        <v>-</v>
      </c>
      <c r="Y26" s="129" t="str">
        <f>IF(T26=0,"-",X26/Z$19*100)</f>
        <v>-</v>
      </c>
      <c r="Z26" s="95">
        <f t="shared" ref="Z26:Z34" si="6">IF(U26=0,"-",U26*W26)</f>
        <v>163.40425531914892</v>
      </c>
      <c r="AA26" s="129">
        <f t="shared" ref="AA26:AA34" si="7">IF(U26=0,"-",Z26/Z$19*100)</f>
        <v>25.531914893617024</v>
      </c>
      <c r="AB26" s="95">
        <f t="shared" si="1"/>
        <v>163.40425531914892</v>
      </c>
    </row>
    <row r="27" spans="2:28" ht="18" customHeight="1" x14ac:dyDescent="0.2">
      <c r="B27" s="91" t="s">
        <v>17</v>
      </c>
      <c r="C27" s="471"/>
      <c r="D27" s="472"/>
      <c r="E27" s="473"/>
      <c r="F27" s="474"/>
      <c r="G27" s="91"/>
      <c r="H27" s="471"/>
      <c r="I27" s="475"/>
      <c r="J27" s="472"/>
      <c r="K27" s="453"/>
      <c r="L27" s="454"/>
      <c r="M27" s="467">
        <f>IF(H27&lt;&gt;"",VLOOKUP(H27,Veriler!$B$4:$D$12,2,FALSE),0)</f>
        <v>0</v>
      </c>
      <c r="N27" s="468"/>
      <c r="O27" s="453">
        <f t="shared" si="2"/>
        <v>0</v>
      </c>
      <c r="P27" s="454"/>
      <c r="Q27" s="94">
        <f>IF(H27&lt;&gt;"",VLOOKUP(H27,Veriler!$B$4:$D$12,3,FALSE),0)</f>
        <v>0</v>
      </c>
      <c r="R27" s="453">
        <f t="shared" si="3"/>
        <v>0</v>
      </c>
      <c r="S27" s="454"/>
      <c r="T27" s="137">
        <f>'Ek Ödeme Puantaj Cetveli'!AW19</f>
        <v>0</v>
      </c>
      <c r="U27" s="137">
        <f>'Ek Ödeme Puantaj Cetveli'!AX19</f>
        <v>0</v>
      </c>
      <c r="V27" s="137" t="str">
        <f t="shared" si="4"/>
        <v>-</v>
      </c>
      <c r="W27" s="130" t="str">
        <f t="shared" si="0"/>
        <v>-</v>
      </c>
      <c r="X27" s="95" t="str">
        <f t="shared" si="5"/>
        <v>-</v>
      </c>
      <c r="Y27" s="129" t="str">
        <f>IF(T27=0,"-",X27/Z$19*100)</f>
        <v>-</v>
      </c>
      <c r="Z27" s="95" t="str">
        <f>IF(U27=0,"-",U27*W27)</f>
        <v>-</v>
      </c>
      <c r="AA27" s="129" t="str">
        <f t="shared" si="7"/>
        <v>-</v>
      </c>
      <c r="AB27" s="95" t="str">
        <f t="shared" si="1"/>
        <v>-</v>
      </c>
    </row>
    <row r="28" spans="2:28" ht="18" customHeight="1" x14ac:dyDescent="0.2">
      <c r="B28" s="91" t="s">
        <v>18</v>
      </c>
      <c r="C28" s="471"/>
      <c r="D28" s="472"/>
      <c r="E28" s="473"/>
      <c r="F28" s="474"/>
      <c r="G28" s="91"/>
      <c r="H28" s="471"/>
      <c r="I28" s="475"/>
      <c r="J28" s="472"/>
      <c r="K28" s="453"/>
      <c r="L28" s="454"/>
      <c r="M28" s="467">
        <f>IF(H28&lt;&gt;"",VLOOKUP(H28,Veriler!$B$4:$D$12,2,FALSE),0)</f>
        <v>0</v>
      </c>
      <c r="N28" s="468"/>
      <c r="O28" s="453">
        <f>K28*M28%</f>
        <v>0</v>
      </c>
      <c r="P28" s="454"/>
      <c r="Q28" s="94">
        <f>IF(H28&lt;&gt;"",VLOOKUP(H28,Veriler!$B$4:$D$12,3,FALSE),0)</f>
        <v>0</v>
      </c>
      <c r="R28" s="453">
        <f t="shared" si="3"/>
        <v>0</v>
      </c>
      <c r="S28" s="454"/>
      <c r="T28" s="137">
        <f>'Ek Ödeme Puantaj Cetveli'!AW21</f>
        <v>0</v>
      </c>
      <c r="U28" s="137">
        <f>'Ek Ödeme Puantaj Cetveli'!AX21</f>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c r="L29" s="454"/>
      <c r="M29" s="467">
        <f>IF(H29&lt;&gt;"",VLOOKUP(H29,Veriler!$B$4:$D$12,2,FALSE),0)</f>
        <v>0</v>
      </c>
      <c r="N29" s="468"/>
      <c r="O29" s="453">
        <f>K29*M29%</f>
        <v>0</v>
      </c>
      <c r="P29" s="454"/>
      <c r="Q29" s="94">
        <f>IF(H29&lt;&gt;"",VLOOKUP(H29,Veriler!$B$4:$D$12,3,FALSE),0)</f>
        <v>0</v>
      </c>
      <c r="R29" s="453">
        <f t="shared" si="3"/>
        <v>0</v>
      </c>
      <c r="S29" s="454"/>
      <c r="T29" s="137">
        <f>'Ek Ödeme Puantaj Cetveli'!AW23</f>
        <v>0</v>
      </c>
      <c r="U29" s="137">
        <f>'Ek Ödeme Puantaj Cetveli'!AX23</f>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f>'Ek Ödeme Puantaj Cetveli'!AW25</f>
        <v>0</v>
      </c>
      <c r="U30" s="137">
        <f>'Ek Ödeme Puantaj Cetveli'!AX25</f>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f>'Ek Ödeme Puantaj Cetveli'!AW27</f>
        <v>0</v>
      </c>
      <c r="U31" s="137">
        <f>'Ek Ödeme Puantaj Cetveli'!AX27</f>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f>'Ek Ödeme Puantaj Cetveli'!AW29</f>
        <v>0</v>
      </c>
      <c r="U32" s="137">
        <f>'Ek Ödeme Puantaj Cetveli'!AX29</f>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f>'Ek Ödeme Puantaj Cetveli'!AW31</f>
        <v>0</v>
      </c>
      <c r="U33" s="137">
        <f>'Ek Ödeme Puantaj Cetveli'!AX31</f>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f>'Ek Ödeme Puantaj Cetveli'!AW33</f>
        <v>0</v>
      </c>
      <c r="U34" s="138">
        <f>'Ek Ödeme Puantaj Cetveli'!AX33</f>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0</v>
      </c>
      <c r="U35" s="223">
        <f>SUM(U25:U34)</f>
        <v>9400</v>
      </c>
      <c r="V35" s="224">
        <f>SUM(V25:V34)</f>
        <v>9400</v>
      </c>
      <c r="W35" s="225"/>
      <c r="X35" s="225">
        <f>SUM(X25:X34)</f>
        <v>0</v>
      </c>
      <c r="Y35" s="226">
        <f>SUM(Y25:Y34)</f>
        <v>0</v>
      </c>
      <c r="Z35" s="225">
        <f>SUM(Z25:Z34)</f>
        <v>639.99999999999989</v>
      </c>
      <c r="AA35" s="227">
        <f>SUM(AA25:AA34)</f>
        <v>100.00000000000001</v>
      </c>
      <c r="AB35" s="225">
        <f>SUM(AB25:AB34)</f>
        <v>639.99999999999989</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7"/>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7"/>
    </row>
    <row r="45" spans="2:33" x14ac:dyDescent="0.2">
      <c r="B45" s="491"/>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7"/>
      <c r="AC45" s="10"/>
      <c r="AD45" s="10"/>
      <c r="AE45" s="10"/>
      <c r="AF45" s="10"/>
      <c r="AG45" s="10"/>
    </row>
    <row r="46" spans="2:33" x14ac:dyDescent="0.2">
      <c r="B46" s="8"/>
      <c r="C46" s="424" t="s">
        <v>259</v>
      </c>
      <c r="D46" s="424"/>
      <c r="E46" s="424"/>
      <c r="F46" s="424"/>
      <c r="G46" s="424"/>
      <c r="H46" s="424"/>
      <c r="I46" s="424"/>
      <c r="J46" s="424"/>
      <c r="K46" s="424"/>
      <c r="L46" s="2"/>
      <c r="M46" s="2"/>
      <c r="N46" s="2"/>
      <c r="O46" s="2"/>
      <c r="P46" s="2"/>
      <c r="Q46" s="424" t="s">
        <v>259</v>
      </c>
      <c r="R46" s="424"/>
      <c r="S46" s="424"/>
      <c r="T46" s="424"/>
      <c r="U46" s="424"/>
      <c r="V46" s="424"/>
      <c r="W46" s="424"/>
      <c r="X46" s="424"/>
      <c r="Y46" s="424"/>
      <c r="Z46" s="424"/>
      <c r="AA46" s="424"/>
      <c r="AB46" s="447"/>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7"/>
    </row>
    <row r="52" spans="2:28" x14ac:dyDescent="0.2">
      <c r="B52" s="8"/>
      <c r="C52" s="506" t="s">
        <v>27</v>
      </c>
      <c r="D52" s="506"/>
      <c r="E52" s="506"/>
      <c r="F52" s="506"/>
      <c r="G52" s="506"/>
      <c r="H52" s="506"/>
      <c r="I52" s="506"/>
      <c r="J52" s="506"/>
      <c r="K52" s="506"/>
      <c r="L52" s="185"/>
      <c r="M52" s="185"/>
      <c r="N52" s="185"/>
      <c r="O52" s="185"/>
      <c r="P52" s="185"/>
      <c r="Q52" s="506" t="s">
        <v>27</v>
      </c>
      <c r="R52" s="506"/>
      <c r="S52" s="506"/>
      <c r="T52" s="506"/>
      <c r="U52" s="506"/>
      <c r="V52" s="506"/>
      <c r="W52" s="506"/>
      <c r="X52" s="506"/>
      <c r="Y52" s="506"/>
      <c r="Z52" s="506"/>
      <c r="AA52" s="506"/>
      <c r="AB52" s="507"/>
    </row>
    <row r="53" spans="2:28" x14ac:dyDescent="0.2">
      <c r="B53" s="491"/>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7"/>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32.25" customHeight="1" x14ac:dyDescent="0.2">
      <c r="B56" s="458" t="s">
        <v>164</v>
      </c>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row>
  </sheetData>
  <mergeCells count="206">
    <mergeCell ref="P19:Q19"/>
    <mergeCell ref="AB12:AB13"/>
    <mergeCell ref="R11:S11"/>
    <mergeCell ref="R14:S14"/>
    <mergeCell ref="R15:S15"/>
    <mergeCell ref="T15:U15"/>
    <mergeCell ref="C46:K46"/>
    <mergeCell ref="C51:K51"/>
    <mergeCell ref="C52:K52"/>
    <mergeCell ref="C39:E39"/>
    <mergeCell ref="C40:E40"/>
    <mergeCell ref="G39:J39"/>
    <mergeCell ref="G40:J40"/>
    <mergeCell ref="B45:O45"/>
    <mergeCell ref="C43:K43"/>
    <mergeCell ref="R26:S26"/>
    <mergeCell ref="O26:P26"/>
    <mergeCell ref="M26:N26"/>
    <mergeCell ref="M29:N29"/>
    <mergeCell ref="O29:P29"/>
    <mergeCell ref="R27:S27"/>
    <mergeCell ref="R28:S28"/>
    <mergeCell ref="M28:N28"/>
    <mergeCell ref="AB21:AB24"/>
    <mergeCell ref="W21:W24"/>
    <mergeCell ref="R25:S25"/>
    <mergeCell ref="Q21:Q24"/>
    <mergeCell ref="V11:W11"/>
    <mergeCell ref="V12:W13"/>
    <mergeCell ref="T11:U11"/>
    <mergeCell ref="R13:S13"/>
    <mergeCell ref="T13:U13"/>
    <mergeCell ref="B3:AB3"/>
    <mergeCell ref="B4:AB4"/>
    <mergeCell ref="B5:AB5"/>
    <mergeCell ref="B6:AB6"/>
    <mergeCell ref="K16:L16"/>
    <mergeCell ref="D12:D13"/>
    <mergeCell ref="C12:C13"/>
    <mergeCell ref="E15:F15"/>
    <mergeCell ref="M16:O16"/>
    <mergeCell ref="E13:F13"/>
    <mergeCell ref="Z12:AA13"/>
    <mergeCell ref="B9:B11"/>
    <mergeCell ref="K12:L13"/>
    <mergeCell ref="K14:L14"/>
    <mergeCell ref="K9:L11"/>
    <mergeCell ref="M12:O13"/>
    <mergeCell ref="M14:O14"/>
    <mergeCell ref="X11:Y11"/>
    <mergeCell ref="V14:W14"/>
    <mergeCell ref="E14:F14"/>
    <mergeCell ref="G9:G11"/>
    <mergeCell ref="E9:F11"/>
    <mergeCell ref="R12:U12"/>
    <mergeCell ref="T14:U14"/>
    <mergeCell ref="X12:Y13"/>
    <mergeCell ref="Z11:AA11"/>
    <mergeCell ref="R9:U10"/>
    <mergeCell ref="P9:Q11"/>
    <mergeCell ref="H21:J24"/>
    <mergeCell ref="H25:J25"/>
    <mergeCell ref="K25:L25"/>
    <mergeCell ref="G21:G24"/>
    <mergeCell ref="B21:B24"/>
    <mergeCell ref="Q52:AB52"/>
    <mergeCell ref="H19:J19"/>
    <mergeCell ref="C26:D26"/>
    <mergeCell ref="B7:AB7"/>
    <mergeCell ref="T16:U16"/>
    <mergeCell ref="R16:S16"/>
    <mergeCell ref="R17:S17"/>
    <mergeCell ref="P14:Q14"/>
    <mergeCell ref="E18:F18"/>
    <mergeCell ref="H18:J18"/>
    <mergeCell ref="P12:Q13"/>
    <mergeCell ref="C9:D11"/>
    <mergeCell ref="M9:O11"/>
    <mergeCell ref="H12:J13"/>
    <mergeCell ref="H9:J11"/>
    <mergeCell ref="E16:F16"/>
    <mergeCell ref="H14:J14"/>
    <mergeCell ref="M15:O15"/>
    <mergeCell ref="K15:L15"/>
    <mergeCell ref="H26:J26"/>
    <mergeCell ref="E27:F27"/>
    <mergeCell ref="E28:F28"/>
    <mergeCell ref="E29:F29"/>
    <mergeCell ref="H27:J27"/>
    <mergeCell ref="H28:J28"/>
    <mergeCell ref="K27:L27"/>
    <mergeCell ref="K29:L29"/>
    <mergeCell ref="O25:P25"/>
    <mergeCell ref="K26:L26"/>
    <mergeCell ref="P16:Q16"/>
    <mergeCell ref="P15:Q15"/>
    <mergeCell ref="V9:AB10"/>
    <mergeCell ref="X15:Y15"/>
    <mergeCell ref="B53:O53"/>
    <mergeCell ref="O21:P24"/>
    <mergeCell ref="M21:N24"/>
    <mergeCell ref="E26:F26"/>
    <mergeCell ref="K21:L24"/>
    <mergeCell ref="E30:F30"/>
    <mergeCell ref="H29:J29"/>
    <mergeCell ref="C30:D30"/>
    <mergeCell ref="C25:D25"/>
    <mergeCell ref="M25:N25"/>
    <mergeCell ref="K30:L30"/>
    <mergeCell ref="K31:L31"/>
    <mergeCell ref="K32:L32"/>
    <mergeCell ref="M30:N30"/>
    <mergeCell ref="M31:N31"/>
    <mergeCell ref="M32:N32"/>
    <mergeCell ref="O30:P30"/>
    <mergeCell ref="E17:F17"/>
    <mergeCell ref="K18:L18"/>
    <mergeCell ref="K19:L19"/>
    <mergeCell ref="C31:D31"/>
    <mergeCell ref="M17:O17"/>
    <mergeCell ref="M18:O18"/>
    <mergeCell ref="C33:D33"/>
    <mergeCell ref="C34:D34"/>
    <mergeCell ref="E33:F33"/>
    <mergeCell ref="M33:N33"/>
    <mergeCell ref="R31:S31"/>
    <mergeCell ref="R32:S32"/>
    <mergeCell ref="O31:P31"/>
    <mergeCell ref="O32:P32"/>
    <mergeCell ref="O33:P33"/>
    <mergeCell ref="R34:S34"/>
    <mergeCell ref="M34:N34"/>
    <mergeCell ref="E25:F25"/>
    <mergeCell ref="E21:F24"/>
    <mergeCell ref="C21:D24"/>
    <mergeCell ref="P17:Q17"/>
    <mergeCell ref="P18:Q18"/>
    <mergeCell ref="M19:O19"/>
    <mergeCell ref="C27:D27"/>
    <mergeCell ref="C28:D28"/>
    <mergeCell ref="C29:D29"/>
    <mergeCell ref="B19:F19"/>
    <mergeCell ref="B56:AB56"/>
    <mergeCell ref="B20:AB20"/>
    <mergeCell ref="B36:AB36"/>
    <mergeCell ref="P45:AB45"/>
    <mergeCell ref="P53:AB53"/>
    <mergeCell ref="O34:P34"/>
    <mergeCell ref="R33:S33"/>
    <mergeCell ref="O27:P27"/>
    <mergeCell ref="O28:P28"/>
    <mergeCell ref="M27:N27"/>
    <mergeCell ref="E34:F34"/>
    <mergeCell ref="C32:D32"/>
    <mergeCell ref="E31:F31"/>
    <mergeCell ref="E32:F32"/>
    <mergeCell ref="H30:J30"/>
    <mergeCell ref="H31:J31"/>
    <mergeCell ref="H32:J32"/>
    <mergeCell ref="Q44:AB44"/>
    <mergeCell ref="H33:J33"/>
    <mergeCell ref="H34:J34"/>
    <mergeCell ref="K33:L33"/>
    <mergeCell ref="K34:L34"/>
    <mergeCell ref="R30:S30"/>
    <mergeCell ref="C44:K44"/>
    <mergeCell ref="H15:J15"/>
    <mergeCell ref="H16:J16"/>
    <mergeCell ref="H17:J17"/>
    <mergeCell ref="K17:L17"/>
    <mergeCell ref="P54:AB54"/>
    <mergeCell ref="Q51:AB51"/>
    <mergeCell ref="V19:W19"/>
    <mergeCell ref="Z19:AA19"/>
    <mergeCell ref="X19:Y19"/>
    <mergeCell ref="B35:S35"/>
    <mergeCell ref="Q46:AB46"/>
    <mergeCell ref="X16:Y16"/>
    <mergeCell ref="X17:Y17"/>
    <mergeCell ref="Z18:AA18"/>
    <mergeCell ref="R29:S29"/>
    <mergeCell ref="Y21:Y23"/>
    <mergeCell ref="AA21:AA23"/>
    <mergeCell ref="Z21:Z24"/>
    <mergeCell ref="U21:U24"/>
    <mergeCell ref="P43:AB43"/>
    <mergeCell ref="K28:L28"/>
    <mergeCell ref="T18:U18"/>
    <mergeCell ref="T17:U17"/>
    <mergeCell ref="V15:W15"/>
    <mergeCell ref="V16:W16"/>
    <mergeCell ref="V17:W17"/>
    <mergeCell ref="R18:S18"/>
    <mergeCell ref="Z14:AA14"/>
    <mergeCell ref="Z15:AA15"/>
    <mergeCell ref="Z16:AA16"/>
    <mergeCell ref="Z17:AA17"/>
    <mergeCell ref="T21:T24"/>
    <mergeCell ref="R21:S24"/>
    <mergeCell ref="X18:Y18"/>
    <mergeCell ref="V18:W18"/>
    <mergeCell ref="X21:X24"/>
    <mergeCell ref="V21:V24"/>
    <mergeCell ref="X14:Y14"/>
    <mergeCell ref="R19:S19"/>
    <mergeCell ref="T19:U19"/>
  </mergeCells>
  <phoneticPr fontId="19" type="noConversion"/>
  <conditionalFormatting sqref="X25:X34">
    <cfRule type="cellIs" dxfId="7" priority="2" stopIfTrue="1" operator="equal">
      <formula>"-"</formula>
    </cfRule>
    <cfRule type="cellIs" dxfId="6" priority="4" stopIfTrue="1" operator="greaterThan">
      <formula>O25</formula>
    </cfRule>
  </conditionalFormatting>
  <conditionalFormatting sqref="Z25:Z34">
    <cfRule type="cellIs" dxfId="5" priority="1" stopIfTrue="1" operator="equal">
      <formula>"-"</formula>
    </cfRule>
    <cfRule type="cellIs" dxfId="4"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ignoredErrors>
    <ignoredError sqref="U2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03" r:id="rId4" name="Check Box 179">
              <controlPr defaultSize="0" autoFill="0" autoLine="0" autoPict="0">
                <anchor moveWithCells="1">
                  <from>
                    <xdr:col>5</xdr:col>
                    <xdr:colOff>133350</xdr:colOff>
                    <xdr:row>38</xdr:row>
                    <xdr:rowOff>9525</xdr:rowOff>
                  </from>
                  <to>
                    <xdr:col>5</xdr:col>
                    <xdr:colOff>371475</xdr:colOff>
                    <xdr:row>38</xdr:row>
                    <xdr:rowOff>200025</xdr:rowOff>
                  </to>
                </anchor>
              </controlPr>
            </control>
          </mc:Choice>
        </mc:AlternateContent>
        <mc:AlternateContent xmlns:mc="http://schemas.openxmlformats.org/markup-compatibility/2006">
          <mc:Choice Requires="x14">
            <control shapeId="1204" r:id="rId5" name="Check Box 180">
              <controlPr defaultSize="0" autoFill="0" autoLine="0" autoPict="0">
                <anchor moveWithCells="1">
                  <from>
                    <xdr:col>5</xdr:col>
                    <xdr:colOff>133350</xdr:colOff>
                    <xdr:row>39</xdr:row>
                    <xdr:rowOff>9525</xdr:rowOff>
                  </from>
                  <to>
                    <xdr:col>5</xdr:col>
                    <xdr:colOff>371475</xdr:colOff>
                    <xdr:row>39</xdr:row>
                    <xdr:rowOff>200025</xdr:rowOff>
                  </to>
                </anchor>
              </controlPr>
            </control>
          </mc:Choice>
        </mc:AlternateContent>
        <mc:AlternateContent xmlns:mc="http://schemas.openxmlformats.org/markup-compatibility/2006">
          <mc:Choice Requires="x14">
            <control shapeId="1205" r:id="rId6" name="Check Box 181">
              <controlPr defaultSize="0" autoFill="0" autoLine="0" autoPict="0">
                <anchor moveWithCells="1">
                  <from>
                    <xdr:col>10</xdr:col>
                    <xdr:colOff>133350</xdr:colOff>
                    <xdr:row>38</xdr:row>
                    <xdr:rowOff>9525</xdr:rowOff>
                  </from>
                  <to>
                    <xdr:col>10</xdr:col>
                    <xdr:colOff>371475</xdr:colOff>
                    <xdr:row>38</xdr:row>
                    <xdr:rowOff>200025</xdr:rowOff>
                  </to>
                </anchor>
              </controlPr>
            </control>
          </mc:Choice>
        </mc:AlternateContent>
        <mc:AlternateContent xmlns:mc="http://schemas.openxmlformats.org/markup-compatibility/2006">
          <mc:Choice Requires="x14">
            <control shapeId="1206" r:id="rId7" name="Check Box 182">
              <controlPr defaultSize="0" autoFill="0" autoLine="0" autoPict="0">
                <anchor moveWithCells="1">
                  <from>
                    <xdr:col>10</xdr:col>
                    <xdr:colOff>133350</xdr:colOff>
                    <xdr:row>39</xdr:row>
                    <xdr:rowOff>9525</xdr:rowOff>
                  </from>
                  <to>
                    <xdr:col>10</xdr:col>
                    <xdr:colOff>371475</xdr:colOff>
                    <xdr:row>39</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3">
    <tabColor rgb="FF002060"/>
    <pageSetUpPr fitToPage="1"/>
  </sheetPr>
  <dimension ref="B1:AG56"/>
  <sheetViews>
    <sheetView topLeftCell="A8" zoomScale="85" zoomScaleNormal="85" workbookViewId="0">
      <selection activeCell="G15" sqref="G15"/>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165</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252</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157</v>
      </c>
    </row>
    <row r="9" spans="2:28" ht="19.5" customHeight="1" thickTop="1" x14ac:dyDescent="0.2">
      <c r="B9" s="551" t="s">
        <v>5</v>
      </c>
      <c r="C9" s="516" t="s">
        <v>29</v>
      </c>
      <c r="D9" s="516"/>
      <c r="E9" s="531" t="s">
        <v>7</v>
      </c>
      <c r="F9" s="533"/>
      <c r="G9" s="558" t="s">
        <v>8</v>
      </c>
      <c r="H9" s="531" t="s">
        <v>9</v>
      </c>
      <c r="I9" s="532"/>
      <c r="J9" s="533"/>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34"/>
      <c r="I10" s="535"/>
      <c r="J10" s="536"/>
      <c r="K10" s="534"/>
      <c r="L10" s="536"/>
      <c r="M10" s="519"/>
      <c r="N10" s="520"/>
      <c r="O10" s="521"/>
      <c r="P10" s="519"/>
      <c r="Q10" s="521"/>
      <c r="R10" s="569"/>
      <c r="S10" s="570"/>
      <c r="T10" s="570"/>
      <c r="U10" s="571"/>
      <c r="V10" s="488"/>
      <c r="W10" s="489"/>
      <c r="X10" s="489"/>
      <c r="Y10" s="489"/>
      <c r="Z10" s="489"/>
      <c r="AA10" s="489"/>
      <c r="AB10" s="490"/>
    </row>
    <row r="11" spans="2:28" ht="20.25" customHeight="1" thickBot="1" x14ac:dyDescent="0.25">
      <c r="B11" s="552"/>
      <c r="C11" s="518"/>
      <c r="D11" s="518"/>
      <c r="E11" s="534"/>
      <c r="F11" s="536"/>
      <c r="G11" s="559"/>
      <c r="H11" s="537"/>
      <c r="I11" s="538"/>
      <c r="J11" s="539"/>
      <c r="K11" s="537"/>
      <c r="L11" s="539"/>
      <c r="M11" s="522"/>
      <c r="N11" s="523"/>
      <c r="O11" s="524"/>
      <c r="P11" s="522"/>
      <c r="Q11" s="524"/>
      <c r="R11" s="586" t="s">
        <v>0</v>
      </c>
      <c r="S11" s="587"/>
      <c r="T11" s="576" t="s">
        <v>14</v>
      </c>
      <c r="U11" s="577"/>
      <c r="V11" s="572" t="s">
        <v>98</v>
      </c>
      <c r="W11" s="573"/>
      <c r="X11" s="555">
        <f>T35+U35</f>
        <v>100</v>
      </c>
      <c r="Y11" s="556"/>
      <c r="Z11" s="564" t="s">
        <v>92</v>
      </c>
      <c r="AA11" s="565"/>
      <c r="AB11" s="229">
        <f>Z19/X11</f>
        <v>6.4</v>
      </c>
    </row>
    <row r="12" spans="2:28" ht="12.75" customHeight="1" thickTop="1" x14ac:dyDescent="0.2">
      <c r="B12" s="230"/>
      <c r="C12" s="544" t="s">
        <v>6</v>
      </c>
      <c r="D12" s="542" t="s">
        <v>1</v>
      </c>
      <c r="E12" s="231"/>
      <c r="F12" s="232"/>
      <c r="G12" s="233"/>
      <c r="H12" s="525">
        <v>1.18</v>
      </c>
      <c r="I12" s="526"/>
      <c r="J12" s="527"/>
      <c r="K12" s="512">
        <v>1</v>
      </c>
      <c r="L12" s="513"/>
      <c r="M12" s="512">
        <v>0.01</v>
      </c>
      <c r="N12" s="553"/>
      <c r="O12" s="513"/>
      <c r="P12" s="512">
        <v>0.05</v>
      </c>
      <c r="Q12" s="513"/>
      <c r="R12" s="560">
        <v>0.3</v>
      </c>
      <c r="S12" s="561"/>
      <c r="T12" s="562"/>
      <c r="U12" s="563"/>
      <c r="V12" s="574">
        <f>K12-(M12+P12+R13+T13)</f>
        <v>0.64</v>
      </c>
      <c r="W12" s="575"/>
      <c r="X12" s="547" t="s">
        <v>87</v>
      </c>
      <c r="Y12" s="548"/>
      <c r="Z12" s="547" t="s">
        <v>85</v>
      </c>
      <c r="AA12" s="548"/>
      <c r="AB12" s="584" t="s">
        <v>96</v>
      </c>
    </row>
    <row r="13" spans="2:28" ht="12.75" customHeight="1" thickBot="1" x14ac:dyDescent="0.25">
      <c r="B13" s="234"/>
      <c r="C13" s="545"/>
      <c r="D13" s="543"/>
      <c r="E13" s="545"/>
      <c r="F13" s="546"/>
      <c r="G13" s="235"/>
      <c r="H13" s="528"/>
      <c r="I13" s="529"/>
      <c r="J13" s="530"/>
      <c r="K13" s="514"/>
      <c r="L13" s="515"/>
      <c r="M13" s="514"/>
      <c r="N13" s="554"/>
      <c r="O13" s="515"/>
      <c r="P13" s="514"/>
      <c r="Q13" s="515"/>
      <c r="R13" s="578">
        <v>0.1</v>
      </c>
      <c r="S13" s="579"/>
      <c r="T13" s="578">
        <v>0.2</v>
      </c>
      <c r="U13" s="580"/>
      <c r="V13" s="514"/>
      <c r="W13" s="515"/>
      <c r="X13" s="549"/>
      <c r="Y13" s="550"/>
      <c r="Z13" s="549"/>
      <c r="AA13" s="550"/>
      <c r="AB13" s="585"/>
    </row>
    <row r="14" spans="2:28" ht="18" customHeight="1" thickTop="1" x14ac:dyDescent="0.2">
      <c r="B14" s="98" t="s">
        <v>15</v>
      </c>
      <c r="C14" s="99">
        <v>42736</v>
      </c>
      <c r="D14" s="100" t="s">
        <v>201</v>
      </c>
      <c r="E14" s="557" t="s">
        <v>7</v>
      </c>
      <c r="F14" s="557"/>
      <c r="G14" s="101">
        <v>1180</v>
      </c>
      <c r="H14" s="540">
        <f>G14-K14</f>
        <v>180</v>
      </c>
      <c r="I14" s="541"/>
      <c r="J14" s="432"/>
      <c r="K14" s="540">
        <f>G14/H$12</f>
        <v>1000</v>
      </c>
      <c r="L14" s="432"/>
      <c r="M14" s="540">
        <f>$K14*M$12</f>
        <v>10</v>
      </c>
      <c r="N14" s="541"/>
      <c r="O14" s="432"/>
      <c r="P14" s="511">
        <f>$K14*P$12</f>
        <v>50</v>
      </c>
      <c r="Q14" s="511"/>
      <c r="R14" s="540">
        <f>$K14*R$13</f>
        <v>100</v>
      </c>
      <c r="S14" s="541"/>
      <c r="T14" s="431">
        <f>$K14*T$13</f>
        <v>200</v>
      </c>
      <c r="U14" s="444"/>
      <c r="V14" s="431">
        <f>K14*V$12</f>
        <v>640</v>
      </c>
      <c r="W14" s="444"/>
      <c r="X14" s="431">
        <v>0</v>
      </c>
      <c r="Y14" s="444"/>
      <c r="Z14" s="431">
        <f>V14-X14</f>
        <v>640</v>
      </c>
      <c r="AA14" s="432"/>
      <c r="AB14" s="102">
        <f>V14-Z14</f>
        <v>0</v>
      </c>
    </row>
    <row r="15" spans="2:28" ht="18" customHeight="1" x14ac:dyDescent="0.2">
      <c r="B15" s="103" t="s">
        <v>16</v>
      </c>
      <c r="C15" s="104"/>
      <c r="D15" s="105"/>
      <c r="E15" s="499"/>
      <c r="F15" s="499"/>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K15*V$12</f>
        <v>0</v>
      </c>
      <c r="W15" s="457"/>
      <c r="X15" s="433">
        <v>0</v>
      </c>
      <c r="Y15" s="457"/>
      <c r="Z15" s="433">
        <f>V15-X15</f>
        <v>0</v>
      </c>
      <c r="AA15" s="434"/>
      <c r="AB15" s="107">
        <f>V15-Z15</f>
        <v>0</v>
      </c>
    </row>
    <row r="16" spans="2:28" ht="18" customHeight="1" x14ac:dyDescent="0.2">
      <c r="B16" s="103" t="s">
        <v>17</v>
      </c>
      <c r="C16" s="104"/>
      <c r="D16" s="105"/>
      <c r="E16" s="499"/>
      <c r="F16" s="499"/>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K16*V$12</f>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K17*V$12</f>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f>K18*V$12</f>
        <v>0</v>
      </c>
      <c r="W18" s="440"/>
      <c r="X18" s="439">
        <v>0</v>
      </c>
      <c r="Y18" s="440"/>
      <c r="Z18" s="439">
        <f>V18-X18</f>
        <v>0</v>
      </c>
      <c r="AA18" s="452"/>
      <c r="AB18" s="107">
        <f>V18-Z18</f>
        <v>0</v>
      </c>
    </row>
    <row r="19" spans="2:28" ht="18" customHeight="1" thickTop="1" thickBot="1" x14ac:dyDescent="0.25">
      <c r="B19" s="501" t="s">
        <v>2</v>
      </c>
      <c r="C19" s="501"/>
      <c r="D19" s="501"/>
      <c r="E19" s="501"/>
      <c r="F19" s="501"/>
      <c r="G19" s="222">
        <f>SUM(G14:G18)</f>
        <v>1180</v>
      </c>
      <c r="H19" s="445">
        <f>SUM(H14:H18)</f>
        <v>180</v>
      </c>
      <c r="I19" s="446"/>
      <c r="J19" s="448"/>
      <c r="K19" s="445">
        <f>SUM(K14:K18)</f>
        <v>1000</v>
      </c>
      <c r="L19" s="448"/>
      <c r="M19" s="445">
        <f>SUM(M14:O18)</f>
        <v>10</v>
      </c>
      <c r="N19" s="446"/>
      <c r="O19" s="448"/>
      <c r="P19" s="445">
        <f>SUM(P14:P18)</f>
        <v>50</v>
      </c>
      <c r="Q19" s="448"/>
      <c r="R19" s="445">
        <f>SUM(R14:R18)</f>
        <v>100</v>
      </c>
      <c r="S19" s="446"/>
      <c r="T19" s="445">
        <f>SUM(T14:T18)</f>
        <v>200</v>
      </c>
      <c r="U19" s="448"/>
      <c r="V19" s="445">
        <f>SUM(V14:W18)</f>
        <v>640</v>
      </c>
      <c r="W19" s="448"/>
      <c r="X19" s="445">
        <f>SUM(X14:Y18)</f>
        <v>0</v>
      </c>
      <c r="Y19" s="448"/>
      <c r="Z19" s="445">
        <f>SUM(Z14:Z18)</f>
        <v>640</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89</v>
      </c>
      <c r="L21" s="493"/>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04"/>
      <c r="C22" s="483"/>
      <c r="D22" s="483"/>
      <c r="E22" s="483"/>
      <c r="F22" s="483"/>
      <c r="G22" s="437"/>
      <c r="H22" s="437"/>
      <c r="I22" s="437"/>
      <c r="J22" s="437"/>
      <c r="K22" s="494"/>
      <c r="L22" s="495"/>
      <c r="M22" s="442"/>
      <c r="N22" s="442"/>
      <c r="O22" s="437"/>
      <c r="P22" s="437"/>
      <c r="Q22" s="442"/>
      <c r="R22" s="437"/>
      <c r="S22" s="437"/>
      <c r="T22" s="437"/>
      <c r="U22" s="437"/>
      <c r="V22" s="442"/>
      <c r="W22" s="437"/>
      <c r="X22" s="437"/>
      <c r="Y22" s="456"/>
      <c r="Z22" s="437"/>
      <c r="AA22" s="456"/>
      <c r="AB22" s="437"/>
    </row>
    <row r="23" spans="2:28" ht="10.5" customHeight="1" x14ac:dyDescent="0.2">
      <c r="B23" s="504"/>
      <c r="C23" s="483"/>
      <c r="D23" s="483"/>
      <c r="E23" s="483"/>
      <c r="F23" s="483"/>
      <c r="G23" s="437"/>
      <c r="H23" s="437"/>
      <c r="I23" s="437"/>
      <c r="J23" s="437"/>
      <c r="K23" s="494"/>
      <c r="L23" s="495"/>
      <c r="M23" s="442"/>
      <c r="N23" s="442"/>
      <c r="O23" s="437"/>
      <c r="P23" s="437"/>
      <c r="Q23" s="442"/>
      <c r="R23" s="437"/>
      <c r="S23" s="437"/>
      <c r="T23" s="437"/>
      <c r="U23" s="437"/>
      <c r="V23" s="442"/>
      <c r="W23" s="437"/>
      <c r="X23" s="437"/>
      <c r="Y23" s="456"/>
      <c r="Z23" s="437"/>
      <c r="AA23" s="456"/>
      <c r="AB23" s="437"/>
    </row>
    <row r="24" spans="2:28" ht="10.5" customHeight="1" thickBot="1" x14ac:dyDescent="0.25">
      <c r="B24" s="505"/>
      <c r="C24" s="484"/>
      <c r="D24" s="484"/>
      <c r="E24" s="484"/>
      <c r="F24" s="484"/>
      <c r="G24" s="438"/>
      <c r="H24" s="438"/>
      <c r="I24" s="438"/>
      <c r="J24" s="438"/>
      <c r="K24" s="496"/>
      <c r="L24" s="497"/>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8" t="s">
        <v>150</v>
      </c>
      <c r="D25" s="498"/>
      <c r="E25" s="481" t="s">
        <v>153</v>
      </c>
      <c r="F25" s="481"/>
      <c r="G25" s="90">
        <v>2547</v>
      </c>
      <c r="H25" s="498" t="s">
        <v>69</v>
      </c>
      <c r="I25" s="498"/>
      <c r="J25" s="498"/>
      <c r="K25" s="502">
        <v>2500</v>
      </c>
      <c r="L25" s="502"/>
      <c r="M25" s="467">
        <f>IF(H25&lt;&gt;"",VLOOKUP(H25,Veriler!$B$4:$D$12,2,FALSE),0)</f>
        <v>800</v>
      </c>
      <c r="N25" s="468"/>
      <c r="O25" s="502">
        <f>K25*M25%</f>
        <v>20000</v>
      </c>
      <c r="P25" s="502"/>
      <c r="Q25" s="132">
        <f>IF(H25&lt;&gt;"",VLOOKUP(H25,Veriler!$B$4:$D$12,3,FALSE),0)</f>
        <v>400</v>
      </c>
      <c r="R25" s="502">
        <f>K25*Q25%</f>
        <v>10000</v>
      </c>
      <c r="S25" s="502"/>
      <c r="T25" s="136">
        <v>30</v>
      </c>
      <c r="U25" s="136">
        <v>0</v>
      </c>
      <c r="V25" s="136">
        <f>IF(T25+U25&gt;0,T25+U25,"-")</f>
        <v>30</v>
      </c>
      <c r="W25" s="130">
        <f t="shared" ref="W25:W30" si="0">IF(V25="-","-",AB$11)</f>
        <v>6.4</v>
      </c>
      <c r="X25" s="93">
        <f>IF(T25=0,"-",T25*W25)</f>
        <v>192</v>
      </c>
      <c r="Y25" s="129">
        <f>IF(T25=0,"-",X25/Z$19*100)</f>
        <v>30</v>
      </c>
      <c r="Z25" s="93" t="str">
        <f>IF(U25=0,"-",U25*W25)</f>
        <v>-</v>
      </c>
      <c r="AA25" s="129" t="str">
        <f>IF(U25=0,"-",Z25/Z$19*100)</f>
        <v>-</v>
      </c>
      <c r="AB25" s="95">
        <f t="shared" ref="AB25:AB34" si="1">IF(X25="-",IF(Z25="-","-",Z25),IF(Z25="-",X25,Z25+X25))</f>
        <v>192</v>
      </c>
    </row>
    <row r="26" spans="2:28" ht="18" customHeight="1" x14ac:dyDescent="0.2">
      <c r="B26" s="91" t="s">
        <v>16</v>
      </c>
      <c r="C26" s="471" t="s">
        <v>151</v>
      </c>
      <c r="D26" s="472"/>
      <c r="E26" s="473" t="s">
        <v>154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v>30</v>
      </c>
      <c r="U26" s="137">
        <v>0</v>
      </c>
      <c r="V26" s="137">
        <f t="shared" ref="V26:V34" si="4">IF(T26+U26&gt;0,T26+U26,"-")</f>
        <v>30</v>
      </c>
      <c r="W26" s="130">
        <f t="shared" si="0"/>
        <v>6.4</v>
      </c>
      <c r="X26" s="95">
        <f t="shared" ref="X26:X34" si="5">IF(T26=0,"-",T26*W26)</f>
        <v>192</v>
      </c>
      <c r="Y26" s="129">
        <f>IF(T26=0,"-",X26/Z$19*100)</f>
        <v>30</v>
      </c>
      <c r="Z26" s="95" t="str">
        <f t="shared" ref="Z26:Z34" si="6">IF(U26=0,"-",U26*W26)</f>
        <v>-</v>
      </c>
      <c r="AA26" s="129" t="str">
        <f t="shared" ref="AA26:AA34" si="7">IF(U26=0,"-",Z26/Z$19*100)</f>
        <v>-</v>
      </c>
      <c r="AB26" s="95">
        <f t="shared" si="1"/>
        <v>192</v>
      </c>
    </row>
    <row r="27" spans="2:28" ht="18" customHeight="1" x14ac:dyDescent="0.2">
      <c r="B27" s="91" t="s">
        <v>17</v>
      </c>
      <c r="C27" s="471" t="s">
        <v>152</v>
      </c>
      <c r="D27" s="472"/>
      <c r="E27" s="473" t="s">
        <v>155</v>
      </c>
      <c r="F27" s="474"/>
      <c r="G27" s="91">
        <v>2547</v>
      </c>
      <c r="H27" s="471" t="s">
        <v>240</v>
      </c>
      <c r="I27" s="475"/>
      <c r="J27" s="472"/>
      <c r="K27" s="453">
        <v>1800</v>
      </c>
      <c r="L27" s="454"/>
      <c r="M27" s="467">
        <f>IF(H27&lt;&gt;"",VLOOKUP(H27,Veriler!$B$4:$D$12,2,FALSE),0)</f>
        <v>800</v>
      </c>
      <c r="N27" s="468"/>
      <c r="O27" s="453">
        <f t="shared" si="2"/>
        <v>14400</v>
      </c>
      <c r="P27" s="454"/>
      <c r="Q27" s="94">
        <f>IF(H27&lt;&gt;"",VLOOKUP(H27,Veriler!$B$4:$D$12,3,FALSE),0)</f>
        <v>400</v>
      </c>
      <c r="R27" s="453">
        <f t="shared" si="3"/>
        <v>7200</v>
      </c>
      <c r="S27" s="454"/>
      <c r="T27" s="137">
        <v>0</v>
      </c>
      <c r="U27" s="137">
        <v>40</v>
      </c>
      <c r="V27" s="137">
        <f t="shared" si="4"/>
        <v>40</v>
      </c>
      <c r="W27" s="130">
        <f t="shared" si="0"/>
        <v>6.4</v>
      </c>
      <c r="X27" s="95" t="str">
        <f t="shared" si="5"/>
        <v>-</v>
      </c>
      <c r="Y27" s="129" t="str">
        <f>IF(T27=0,"-",X27/Z$19*100)</f>
        <v>-</v>
      </c>
      <c r="Z27" s="95">
        <f>IF(U27=0,"-",U27*W27)</f>
        <v>256</v>
      </c>
      <c r="AA27" s="129">
        <f t="shared" si="7"/>
        <v>40</v>
      </c>
      <c r="AB27" s="95">
        <f t="shared" si="1"/>
        <v>256</v>
      </c>
    </row>
    <row r="28" spans="2:28" ht="18" customHeight="1" x14ac:dyDescent="0.2">
      <c r="B28" s="91" t="s">
        <v>18</v>
      </c>
      <c r="C28" s="471"/>
      <c r="D28" s="472"/>
      <c r="E28" s="473"/>
      <c r="F28" s="474"/>
      <c r="G28" s="91"/>
      <c r="H28" s="471"/>
      <c r="I28" s="475"/>
      <c r="J28" s="472"/>
      <c r="K28" s="453">
        <v>0</v>
      </c>
      <c r="L28" s="454"/>
      <c r="M28" s="467">
        <f>IF(H28&lt;&gt;"",VLOOKUP(H28,Veriler!$B$4:$D$12,2,FALSE),0)</f>
        <v>0</v>
      </c>
      <c r="N28" s="468"/>
      <c r="O28" s="453">
        <f>K28*M28%</f>
        <v>0</v>
      </c>
      <c r="P28" s="454"/>
      <c r="Q28" s="94">
        <f>IF(H28&lt;&gt;"",VLOOKUP(H28,Veriler!$B$4:$D$12,3,FALSE),0)</f>
        <v>0</v>
      </c>
      <c r="R28" s="453">
        <f t="shared" si="3"/>
        <v>0</v>
      </c>
      <c r="S28" s="454"/>
      <c r="T28" s="137">
        <v>0</v>
      </c>
      <c r="U28" s="137">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v>0</v>
      </c>
      <c r="L29" s="454"/>
      <c r="M29" s="467">
        <f>IF(H29&lt;&gt;"",VLOOKUP(H29,Veriler!$B$4:$D$12,2,FALSE),0)</f>
        <v>0</v>
      </c>
      <c r="N29" s="468"/>
      <c r="O29" s="453">
        <f>K29*M29%</f>
        <v>0</v>
      </c>
      <c r="P29" s="454"/>
      <c r="Q29" s="94">
        <f>IF(H29&lt;&gt;"",VLOOKUP(H29,Veriler!$B$4:$D$12,3,FALSE),0)</f>
        <v>0</v>
      </c>
      <c r="R29" s="453">
        <f t="shared" si="3"/>
        <v>0</v>
      </c>
      <c r="S29" s="454"/>
      <c r="T29" s="137">
        <v>0</v>
      </c>
      <c r="U29" s="137">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v>0</v>
      </c>
      <c r="U30" s="137">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v>0</v>
      </c>
      <c r="U31" s="137">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v>0</v>
      </c>
      <c r="U32" s="137">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v>0</v>
      </c>
      <c r="U33" s="137">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v>0</v>
      </c>
      <c r="U34" s="138">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60</v>
      </c>
      <c r="U35" s="223">
        <f>SUM(U25:U34)</f>
        <v>40</v>
      </c>
      <c r="V35" s="224">
        <f>SUM(V25:V34)</f>
        <v>100</v>
      </c>
      <c r="W35" s="225"/>
      <c r="X35" s="225">
        <f>SUM(X25:X34)</f>
        <v>384</v>
      </c>
      <c r="Y35" s="226">
        <f>SUM(Y25:Y34)</f>
        <v>60</v>
      </c>
      <c r="Z35" s="225">
        <f>SUM(Z25:Z34)</f>
        <v>256</v>
      </c>
      <c r="AA35" s="227">
        <f>SUM(AA25:AA34)</f>
        <v>40</v>
      </c>
      <c r="AB35" s="225">
        <f>SUM(AB25:AB34)</f>
        <v>640</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7"/>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7"/>
    </row>
    <row r="45" spans="2:33" x14ac:dyDescent="0.2">
      <c r="B45" s="491"/>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7"/>
      <c r="AC45" s="10"/>
      <c r="AD45" s="10"/>
      <c r="AE45" s="10"/>
      <c r="AF45" s="10"/>
      <c r="AG45" s="10"/>
    </row>
    <row r="46" spans="2:33" x14ac:dyDescent="0.2">
      <c r="B46" s="8"/>
      <c r="C46" s="424" t="s">
        <v>241</v>
      </c>
      <c r="D46" s="424"/>
      <c r="E46" s="424"/>
      <c r="F46" s="424"/>
      <c r="G46" s="424"/>
      <c r="H46" s="424"/>
      <c r="I46" s="424"/>
      <c r="J46" s="424"/>
      <c r="K46" s="424"/>
      <c r="L46" s="2"/>
      <c r="M46" s="2"/>
      <c r="N46" s="2"/>
      <c r="O46" s="2"/>
      <c r="P46" s="2"/>
      <c r="Q46" s="424" t="s">
        <v>241</v>
      </c>
      <c r="R46" s="424"/>
      <c r="S46" s="424"/>
      <c r="T46" s="424"/>
      <c r="U46" s="424"/>
      <c r="V46" s="424"/>
      <c r="W46" s="424"/>
      <c r="X46" s="424"/>
      <c r="Y46" s="424"/>
      <c r="Z46" s="424"/>
      <c r="AA46" s="424"/>
      <c r="AB46" s="447"/>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7"/>
    </row>
    <row r="52" spans="2:28" x14ac:dyDescent="0.2">
      <c r="B52" s="8"/>
      <c r="C52" s="506" t="s">
        <v>27</v>
      </c>
      <c r="D52" s="506"/>
      <c r="E52" s="506"/>
      <c r="F52" s="506"/>
      <c r="G52" s="506"/>
      <c r="H52" s="506"/>
      <c r="I52" s="506"/>
      <c r="J52" s="506"/>
      <c r="K52" s="506"/>
      <c r="L52" s="2"/>
      <c r="M52" s="2"/>
      <c r="N52" s="2"/>
      <c r="O52" s="2"/>
      <c r="P52" s="2"/>
      <c r="Q52" s="506" t="s">
        <v>27</v>
      </c>
      <c r="R52" s="506"/>
      <c r="S52" s="506"/>
      <c r="T52" s="506"/>
      <c r="U52" s="506"/>
      <c r="V52" s="506"/>
      <c r="W52" s="506"/>
      <c r="X52" s="506"/>
      <c r="Y52" s="506"/>
      <c r="Z52" s="506"/>
      <c r="AA52" s="506"/>
      <c r="AB52" s="507"/>
    </row>
    <row r="53" spans="2:28" x14ac:dyDescent="0.2">
      <c r="B53" s="491"/>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7"/>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28.5" customHeight="1" x14ac:dyDescent="0.2">
      <c r="B56" s="145" t="s">
        <v>165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sheetData>
  <mergeCells count="205">
    <mergeCell ref="C52:K52"/>
    <mergeCell ref="Q52:AB52"/>
    <mergeCell ref="B53:O53"/>
    <mergeCell ref="P53:AB53"/>
    <mergeCell ref="P54:AB54"/>
    <mergeCell ref="C39:E39"/>
    <mergeCell ref="G39:J39"/>
    <mergeCell ref="C40:E40"/>
    <mergeCell ref="G40:J40"/>
    <mergeCell ref="C46:K46"/>
    <mergeCell ref="C51:K51"/>
    <mergeCell ref="Q51:AB51"/>
    <mergeCell ref="B36:AB36"/>
    <mergeCell ref="B45:O45"/>
    <mergeCell ref="P45:AB45"/>
    <mergeCell ref="Q46:AB46"/>
    <mergeCell ref="P43:AB43"/>
    <mergeCell ref="B35:S35"/>
    <mergeCell ref="C44:K44"/>
    <mergeCell ref="Q44:AB44"/>
    <mergeCell ref="E34:F34"/>
    <mergeCell ref="H34:J34"/>
    <mergeCell ref="K34:L34"/>
    <mergeCell ref="M34:N34"/>
    <mergeCell ref="O34:P34"/>
    <mergeCell ref="C43:K43"/>
    <mergeCell ref="R33:S33"/>
    <mergeCell ref="R34:S34"/>
    <mergeCell ref="C33:D33"/>
    <mergeCell ref="E33:F33"/>
    <mergeCell ref="H33:J33"/>
    <mergeCell ref="K33:L33"/>
    <mergeCell ref="M33:N33"/>
    <mergeCell ref="O33:P33"/>
    <mergeCell ref="C34:D34"/>
    <mergeCell ref="C32:D32"/>
    <mergeCell ref="O32:P32"/>
    <mergeCell ref="R30:S30"/>
    <mergeCell ref="R31:S31"/>
    <mergeCell ref="R32:S32"/>
    <mergeCell ref="M31:N31"/>
    <mergeCell ref="O31:P31"/>
    <mergeCell ref="E32:F32"/>
    <mergeCell ref="H32:J32"/>
    <mergeCell ref="K32:L32"/>
    <mergeCell ref="M32:N32"/>
    <mergeCell ref="H31:J31"/>
    <mergeCell ref="K31:L31"/>
    <mergeCell ref="C28:D28"/>
    <mergeCell ref="E28:F28"/>
    <mergeCell ref="H28:J28"/>
    <mergeCell ref="K28:L28"/>
    <mergeCell ref="M28:N28"/>
    <mergeCell ref="O28:P28"/>
    <mergeCell ref="C31:D31"/>
    <mergeCell ref="E31:F31"/>
    <mergeCell ref="R28:S28"/>
    <mergeCell ref="C29:D29"/>
    <mergeCell ref="E29:F29"/>
    <mergeCell ref="H29:J29"/>
    <mergeCell ref="K29:L29"/>
    <mergeCell ref="M29:N29"/>
    <mergeCell ref="O29:P29"/>
    <mergeCell ref="R29:S29"/>
    <mergeCell ref="C30:D30"/>
    <mergeCell ref="E30:F30"/>
    <mergeCell ref="H30:J30"/>
    <mergeCell ref="K30:L30"/>
    <mergeCell ref="M30:N30"/>
    <mergeCell ref="O30:P30"/>
    <mergeCell ref="M27:N27"/>
    <mergeCell ref="O27:P27"/>
    <mergeCell ref="R27:S27"/>
    <mergeCell ref="C26:D26"/>
    <mergeCell ref="E26:F26"/>
    <mergeCell ref="C27:D27"/>
    <mergeCell ref="E27:F27"/>
    <mergeCell ref="H27:J27"/>
    <mergeCell ref="K27:L27"/>
    <mergeCell ref="H26:J26"/>
    <mergeCell ref="K26:L26"/>
    <mergeCell ref="M26:N26"/>
    <mergeCell ref="O26:P26"/>
    <mergeCell ref="R26:S26"/>
    <mergeCell ref="R25:S25"/>
    <mergeCell ref="U21:U24"/>
    <mergeCell ref="V21:V24"/>
    <mergeCell ref="W21:W24"/>
    <mergeCell ref="B20:AB20"/>
    <mergeCell ref="Q21:Q24"/>
    <mergeCell ref="R21:S24"/>
    <mergeCell ref="T21:T24"/>
    <mergeCell ref="T19:U19"/>
    <mergeCell ref="AA21:AA23"/>
    <mergeCell ref="C25:D25"/>
    <mergeCell ref="E25:F25"/>
    <mergeCell ref="H25:J25"/>
    <mergeCell ref="K25:L25"/>
    <mergeCell ref="M25:N25"/>
    <mergeCell ref="O25:P25"/>
    <mergeCell ref="Z21:Z24"/>
    <mergeCell ref="AB21:AB24"/>
    <mergeCell ref="X21:X24"/>
    <mergeCell ref="Y21:Y23"/>
    <mergeCell ref="B21:B24"/>
    <mergeCell ref="C21:D24"/>
    <mergeCell ref="E21:F24"/>
    <mergeCell ref="G21:G24"/>
    <mergeCell ref="H21:J24"/>
    <mergeCell ref="K21:L24"/>
    <mergeCell ref="M21:N24"/>
    <mergeCell ref="O21:P24"/>
    <mergeCell ref="Z17:AA17"/>
    <mergeCell ref="V19:W19"/>
    <mergeCell ref="X19:Y19"/>
    <mergeCell ref="Z18:AA18"/>
    <mergeCell ref="B19:F19"/>
    <mergeCell ref="H19:J19"/>
    <mergeCell ref="K19:L19"/>
    <mergeCell ref="M19:O19"/>
    <mergeCell ref="P19:Q19"/>
    <mergeCell ref="R19:S19"/>
    <mergeCell ref="E18:F18"/>
    <mergeCell ref="T18:U18"/>
    <mergeCell ref="V18:W18"/>
    <mergeCell ref="X18:Y18"/>
    <mergeCell ref="M18:O18"/>
    <mergeCell ref="P18:Q18"/>
    <mergeCell ref="R18:S18"/>
    <mergeCell ref="Z19:AA19"/>
    <mergeCell ref="E17:F17"/>
    <mergeCell ref="H17:J17"/>
    <mergeCell ref="K17:L17"/>
    <mergeCell ref="M17:O17"/>
    <mergeCell ref="P17:Q17"/>
    <mergeCell ref="R17:S17"/>
    <mergeCell ref="H18:J18"/>
    <mergeCell ref="K18:L18"/>
    <mergeCell ref="X16:Y16"/>
    <mergeCell ref="T17:U17"/>
    <mergeCell ref="V17:W17"/>
    <mergeCell ref="X17:Y17"/>
    <mergeCell ref="X15:Y15"/>
    <mergeCell ref="Z15:AA15"/>
    <mergeCell ref="K15:L15"/>
    <mergeCell ref="M15:O15"/>
    <mergeCell ref="P15:Q15"/>
    <mergeCell ref="R15:S15"/>
    <mergeCell ref="E15:F15"/>
    <mergeCell ref="H15:J15"/>
    <mergeCell ref="E16:F16"/>
    <mergeCell ref="H16:J16"/>
    <mergeCell ref="K16:L16"/>
    <mergeCell ref="M16:O16"/>
    <mergeCell ref="T15:U15"/>
    <mergeCell ref="V15:W15"/>
    <mergeCell ref="T16:U16"/>
    <mergeCell ref="V16:W16"/>
    <mergeCell ref="P16:Q16"/>
    <mergeCell ref="R16:S16"/>
    <mergeCell ref="Z16:AA16"/>
    <mergeCell ref="T14:U14"/>
    <mergeCell ref="V14:W14"/>
    <mergeCell ref="X12:Y13"/>
    <mergeCell ref="Z12:AA13"/>
    <mergeCell ref="E14:F14"/>
    <mergeCell ref="H14:J14"/>
    <mergeCell ref="K14:L14"/>
    <mergeCell ref="M14:O14"/>
    <mergeCell ref="P14:Q14"/>
    <mergeCell ref="R14:S14"/>
    <mergeCell ref="X14:Y14"/>
    <mergeCell ref="Z14:AA14"/>
    <mergeCell ref="C12:C13"/>
    <mergeCell ref="D12:D13"/>
    <mergeCell ref="H12:J13"/>
    <mergeCell ref="K12:L13"/>
    <mergeCell ref="X11:Y11"/>
    <mergeCell ref="Z11:AA11"/>
    <mergeCell ref="K9:L11"/>
    <mergeCell ref="M9:O11"/>
    <mergeCell ref="P9:Q11"/>
    <mergeCell ref="R9:U10"/>
    <mergeCell ref="V9:AB10"/>
    <mergeCell ref="R11:S11"/>
    <mergeCell ref="T11:U11"/>
    <mergeCell ref="V11:W11"/>
    <mergeCell ref="AB12:AB13"/>
    <mergeCell ref="E13:F13"/>
    <mergeCell ref="R13:S13"/>
    <mergeCell ref="T13:U13"/>
    <mergeCell ref="M12:O13"/>
    <mergeCell ref="P12:Q13"/>
    <mergeCell ref="R12:U12"/>
    <mergeCell ref="V12:W13"/>
    <mergeCell ref="B3:AB3"/>
    <mergeCell ref="B4:AB4"/>
    <mergeCell ref="B5:AB5"/>
    <mergeCell ref="B6:AB6"/>
    <mergeCell ref="B7:AB7"/>
    <mergeCell ref="B9:B11"/>
    <mergeCell ref="C9:D11"/>
    <mergeCell ref="E9:F11"/>
    <mergeCell ref="G9:G11"/>
    <mergeCell ref="H9:J11"/>
  </mergeCells>
  <phoneticPr fontId="19" type="noConversion"/>
  <conditionalFormatting sqref="X25:X34">
    <cfRule type="cellIs" dxfId="3" priority="2" stopIfTrue="1" operator="equal">
      <formula>"-"</formula>
    </cfRule>
    <cfRule type="cellIs" dxfId="2" priority="4" stopIfTrue="1" operator="greaterThan">
      <formula>O25</formula>
    </cfRule>
  </conditionalFormatting>
  <conditionalFormatting sqref="Z25:Z34">
    <cfRule type="cellIs" dxfId="1" priority="1" stopIfTrue="1" operator="equal">
      <formula>"-"</formula>
    </cfRule>
    <cfRule type="cellIs" dxfId="0"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3" r:id="rId4" name="Check Box 15">
              <controlPr defaultSize="0" autoFill="0" autoLine="0" autoPict="0">
                <anchor moveWithCells="1">
                  <from>
                    <xdr:col>5</xdr:col>
                    <xdr:colOff>133350</xdr:colOff>
                    <xdr:row>38</xdr:row>
                    <xdr:rowOff>9525</xdr:rowOff>
                  </from>
                  <to>
                    <xdr:col>5</xdr:col>
                    <xdr:colOff>371475</xdr:colOff>
                    <xdr:row>39</xdr:row>
                    <xdr:rowOff>0</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5</xdr:col>
                    <xdr:colOff>133350</xdr:colOff>
                    <xdr:row>39</xdr:row>
                    <xdr:rowOff>9525</xdr:rowOff>
                  </from>
                  <to>
                    <xdr:col>5</xdr:col>
                    <xdr:colOff>371475</xdr:colOff>
                    <xdr:row>40</xdr:row>
                    <xdr:rowOff>0</xdr:rowOff>
                  </to>
                </anchor>
              </controlPr>
            </control>
          </mc:Choice>
        </mc:AlternateContent>
        <mc:AlternateContent xmlns:mc="http://schemas.openxmlformats.org/markup-compatibility/2006">
          <mc:Choice Requires="x14">
            <control shapeId="12305" r:id="rId6" name="Check Box 17">
              <controlPr defaultSize="0" autoFill="0" autoLine="0" autoPict="0">
                <anchor moveWithCells="1">
                  <from>
                    <xdr:col>10</xdr:col>
                    <xdr:colOff>133350</xdr:colOff>
                    <xdr:row>38</xdr:row>
                    <xdr:rowOff>9525</xdr:rowOff>
                  </from>
                  <to>
                    <xdr:col>10</xdr:col>
                    <xdr:colOff>371475</xdr:colOff>
                    <xdr:row>39</xdr:row>
                    <xdr:rowOff>0</xdr:rowOff>
                  </to>
                </anchor>
              </controlPr>
            </control>
          </mc:Choice>
        </mc:AlternateContent>
        <mc:AlternateContent xmlns:mc="http://schemas.openxmlformats.org/markup-compatibility/2006">
          <mc:Choice Requires="x14">
            <control shapeId="12306" r:id="rId7" name="Check Box 18">
              <controlPr defaultSize="0" autoFill="0" autoLine="0" autoPict="0">
                <anchor moveWithCells="1">
                  <from>
                    <xdr:col>10</xdr:col>
                    <xdr:colOff>133350</xdr:colOff>
                    <xdr:row>39</xdr:row>
                    <xdr:rowOff>9525</xdr:rowOff>
                  </from>
                  <to>
                    <xdr:col>10</xdr:col>
                    <xdr:colOff>371475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rgb="FFFFC000"/>
    <pageSetUpPr fitToPage="1"/>
  </sheetPr>
  <dimension ref="B1:AB38"/>
  <sheetViews>
    <sheetView topLeftCell="A7" zoomScale="70" zoomScaleNormal="70" workbookViewId="0">
      <selection activeCell="P30" sqref="P30:AB30"/>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166</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252</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158</v>
      </c>
    </row>
    <row r="9" spans="2:28" ht="19.5" customHeight="1" thickTop="1" x14ac:dyDescent="0.2">
      <c r="B9" s="551" t="s">
        <v>5</v>
      </c>
      <c r="C9" s="516" t="s">
        <v>29</v>
      </c>
      <c r="D9" s="516"/>
      <c r="E9" s="531" t="s">
        <v>7</v>
      </c>
      <c r="F9" s="533"/>
      <c r="G9" s="558" t="s">
        <v>8</v>
      </c>
      <c r="H9" s="485" t="s">
        <v>203</v>
      </c>
      <c r="I9" s="486"/>
      <c r="J9" s="487"/>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19"/>
      <c r="I10" s="520"/>
      <c r="J10" s="521"/>
      <c r="K10" s="534"/>
      <c r="L10" s="536"/>
      <c r="M10" s="519"/>
      <c r="N10" s="520"/>
      <c r="O10" s="521"/>
      <c r="P10" s="519"/>
      <c r="Q10" s="521"/>
      <c r="R10" s="569"/>
      <c r="S10" s="570"/>
      <c r="T10" s="570"/>
      <c r="U10" s="571"/>
      <c r="V10" s="488"/>
      <c r="W10" s="489"/>
      <c r="X10" s="489"/>
      <c r="Y10" s="489"/>
      <c r="Z10" s="489"/>
      <c r="AA10" s="489"/>
      <c r="AB10" s="490"/>
    </row>
    <row r="11" spans="2:28" ht="27.75" customHeight="1" thickBot="1" x14ac:dyDescent="0.25">
      <c r="B11" s="552"/>
      <c r="C11" s="518"/>
      <c r="D11" s="518"/>
      <c r="E11" s="534"/>
      <c r="F11" s="536"/>
      <c r="G11" s="559"/>
      <c r="H11" s="522"/>
      <c r="I11" s="523"/>
      <c r="J11" s="524"/>
      <c r="K11" s="537"/>
      <c r="L11" s="539"/>
      <c r="M11" s="522"/>
      <c r="N11" s="523"/>
      <c r="O11" s="524"/>
      <c r="P11" s="522"/>
      <c r="Q11" s="524"/>
      <c r="R11" s="586" t="s">
        <v>0</v>
      </c>
      <c r="S11" s="587"/>
      <c r="T11" s="576" t="s">
        <v>14</v>
      </c>
      <c r="U11" s="577"/>
      <c r="V11" s="572"/>
      <c r="W11" s="602"/>
      <c r="X11" s="602"/>
      <c r="Y11" s="602"/>
      <c r="Z11" s="629" t="s">
        <v>174</v>
      </c>
      <c r="AA11" s="630"/>
      <c r="AB11" s="240">
        <v>100</v>
      </c>
    </row>
    <row r="12" spans="2:28" ht="18" customHeight="1" thickTop="1" x14ac:dyDescent="0.2">
      <c r="B12" s="230"/>
      <c r="C12" s="544" t="s">
        <v>6</v>
      </c>
      <c r="D12" s="542" t="s">
        <v>1</v>
      </c>
      <c r="E12" s="231"/>
      <c r="F12" s="232"/>
      <c r="G12" s="233"/>
      <c r="H12" s="525">
        <v>1.18</v>
      </c>
      <c r="I12" s="526"/>
      <c r="J12" s="527"/>
      <c r="K12" s="512">
        <v>1</v>
      </c>
      <c r="L12" s="513"/>
      <c r="M12" s="512">
        <v>0.01</v>
      </c>
      <c r="N12" s="553"/>
      <c r="O12" s="513"/>
      <c r="P12" s="512">
        <v>0.05</v>
      </c>
      <c r="Q12" s="513"/>
      <c r="R12" s="560">
        <v>0.15</v>
      </c>
      <c r="S12" s="561"/>
      <c r="T12" s="562"/>
      <c r="U12" s="563"/>
      <c r="V12" s="574">
        <f>K12-(M12+P12+R13+T13)</f>
        <v>0.79</v>
      </c>
      <c r="W12" s="575"/>
      <c r="X12" s="547" t="s">
        <v>176</v>
      </c>
      <c r="Y12" s="548"/>
      <c r="Z12" s="547" t="s">
        <v>85</v>
      </c>
      <c r="AA12" s="548"/>
      <c r="AB12" s="584" t="s">
        <v>96</v>
      </c>
    </row>
    <row r="13" spans="2:28" ht="18" customHeight="1" thickBot="1" x14ac:dyDescent="0.25">
      <c r="B13" s="234"/>
      <c r="C13" s="545"/>
      <c r="D13" s="543"/>
      <c r="E13" s="545"/>
      <c r="F13" s="546"/>
      <c r="G13" s="235"/>
      <c r="H13" s="528"/>
      <c r="I13" s="529"/>
      <c r="J13" s="530"/>
      <c r="K13" s="514"/>
      <c r="L13" s="515"/>
      <c r="M13" s="514"/>
      <c r="N13" s="554"/>
      <c r="O13" s="515"/>
      <c r="P13" s="514"/>
      <c r="Q13" s="515"/>
      <c r="R13" s="578">
        <v>0.05</v>
      </c>
      <c r="S13" s="579"/>
      <c r="T13" s="578">
        <v>0.1</v>
      </c>
      <c r="U13" s="580"/>
      <c r="V13" s="514"/>
      <c r="W13" s="515"/>
      <c r="X13" s="549"/>
      <c r="Y13" s="550"/>
      <c r="Z13" s="549"/>
      <c r="AA13" s="550"/>
      <c r="AB13" s="585"/>
    </row>
    <row r="14" spans="2:28" ht="18" customHeight="1" thickTop="1" x14ac:dyDescent="0.2">
      <c r="B14" s="98" t="s">
        <v>15</v>
      </c>
      <c r="C14" s="99">
        <v>42736</v>
      </c>
      <c r="D14" s="100" t="s">
        <v>202</v>
      </c>
      <c r="E14" s="557" t="s">
        <v>7</v>
      </c>
      <c r="F14" s="557"/>
      <c r="G14" s="101">
        <v>1000</v>
      </c>
      <c r="H14" s="540">
        <f>G14-K14</f>
        <v>152.54237288135585</v>
      </c>
      <c r="I14" s="541"/>
      <c r="J14" s="432"/>
      <c r="K14" s="540">
        <f>G14/H$12</f>
        <v>847.45762711864415</v>
      </c>
      <c r="L14" s="432"/>
      <c r="M14" s="540">
        <f>$K14*M$12</f>
        <v>8.4745762711864412</v>
      </c>
      <c r="N14" s="541"/>
      <c r="O14" s="432"/>
      <c r="P14" s="511">
        <f>$K14*P$12</f>
        <v>42.372881355932208</v>
      </c>
      <c r="Q14" s="511"/>
      <c r="R14" s="540">
        <f>$K14*R$13</f>
        <v>42.372881355932208</v>
      </c>
      <c r="S14" s="541"/>
      <c r="T14" s="431">
        <f>$K14*T$13</f>
        <v>84.745762711864415</v>
      </c>
      <c r="U14" s="444"/>
      <c r="V14" s="431">
        <f>K14*V12</f>
        <v>669.49152542372894</v>
      </c>
      <c r="W14" s="444"/>
      <c r="X14" s="431">
        <v>0</v>
      </c>
      <c r="Y14" s="444"/>
      <c r="Z14" s="431">
        <f>V14-X14</f>
        <v>669.49152542372894</v>
      </c>
      <c r="AA14" s="432"/>
      <c r="AB14" s="102">
        <f>V14-Z14</f>
        <v>0</v>
      </c>
    </row>
    <row r="15" spans="2:28" ht="18" customHeight="1" x14ac:dyDescent="0.2">
      <c r="B15" s="103" t="s">
        <v>16</v>
      </c>
      <c r="C15" s="104"/>
      <c r="D15" s="105"/>
      <c r="E15" s="499"/>
      <c r="F15" s="499"/>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9"/>
      <c r="F16" s="499"/>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501" t="s">
        <v>2</v>
      </c>
      <c r="C19" s="501"/>
      <c r="D19" s="501"/>
      <c r="E19" s="501"/>
      <c r="F19" s="501"/>
      <c r="G19" s="222">
        <f>SUM(G14:G18)</f>
        <v>1000</v>
      </c>
      <c r="H19" s="445">
        <f>SUM(H14:H18)</f>
        <v>152.54237288135585</v>
      </c>
      <c r="I19" s="446"/>
      <c r="J19" s="448"/>
      <c r="K19" s="445">
        <f>SUM(K14:K18)</f>
        <v>847.45762711864415</v>
      </c>
      <c r="L19" s="448"/>
      <c r="M19" s="445">
        <f>SUM(M14:O18)</f>
        <v>8.4745762711864412</v>
      </c>
      <c r="N19" s="446"/>
      <c r="O19" s="448"/>
      <c r="P19" s="445">
        <f>SUM(P14:P18)</f>
        <v>42.372881355932208</v>
      </c>
      <c r="Q19" s="448"/>
      <c r="R19" s="445">
        <f>SUM(R14:R18)</f>
        <v>42.372881355932208</v>
      </c>
      <c r="S19" s="446"/>
      <c r="T19" s="445">
        <f>SUM(T14:T18)</f>
        <v>84.745762711864415</v>
      </c>
      <c r="U19" s="448"/>
      <c r="V19" s="445">
        <f>SUM(V14:W18)</f>
        <v>669.49152542372894</v>
      </c>
      <c r="W19" s="448"/>
      <c r="X19" s="445">
        <f>SUM(X14:Y18)</f>
        <v>0</v>
      </c>
      <c r="Y19" s="448"/>
      <c r="Z19" s="445">
        <f>SUM(Z14:Z18)</f>
        <v>669.49152542372894</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162</v>
      </c>
      <c r="L21" s="493"/>
      <c r="M21" s="566" t="s">
        <v>100</v>
      </c>
      <c r="N21" s="567"/>
      <c r="O21" s="568"/>
      <c r="P21" s="108"/>
      <c r="Q21" s="109"/>
      <c r="R21" s="109"/>
      <c r="S21" s="109"/>
      <c r="T21" s="109"/>
      <c r="U21" s="109"/>
      <c r="V21" s="109"/>
      <c r="W21" s="109"/>
      <c r="X21" s="109"/>
      <c r="Y21" s="109"/>
      <c r="Z21" s="109"/>
      <c r="AA21" s="109"/>
      <c r="AB21" s="110"/>
    </row>
    <row r="22" spans="2:28" ht="10.5" customHeight="1" x14ac:dyDescent="0.2">
      <c r="B22" s="504"/>
      <c r="C22" s="483"/>
      <c r="D22" s="483"/>
      <c r="E22" s="483"/>
      <c r="F22" s="483"/>
      <c r="G22" s="437"/>
      <c r="H22" s="437"/>
      <c r="I22" s="437"/>
      <c r="J22" s="437"/>
      <c r="K22" s="494"/>
      <c r="L22" s="495"/>
      <c r="M22" s="623"/>
      <c r="N22" s="624"/>
      <c r="O22" s="625"/>
      <c r="P22" s="8"/>
      <c r="Q22" s="603" t="s">
        <v>175</v>
      </c>
      <c r="R22" s="603"/>
      <c r="S22" s="603"/>
      <c r="T22" s="603"/>
      <c r="U22" s="603"/>
      <c r="V22" s="603"/>
      <c r="W22" s="603"/>
      <c r="X22" s="603"/>
      <c r="Y22" s="603"/>
      <c r="Z22" s="603"/>
      <c r="AA22" s="603"/>
      <c r="AB22" s="3"/>
    </row>
    <row r="23" spans="2:28" ht="10.5" customHeight="1" x14ac:dyDescent="0.2">
      <c r="B23" s="504"/>
      <c r="C23" s="483"/>
      <c r="D23" s="483"/>
      <c r="E23" s="483"/>
      <c r="F23" s="483"/>
      <c r="G23" s="437"/>
      <c r="H23" s="437"/>
      <c r="I23" s="437"/>
      <c r="J23" s="437"/>
      <c r="K23" s="494"/>
      <c r="L23" s="495"/>
      <c r="M23" s="623"/>
      <c r="N23" s="624"/>
      <c r="O23" s="625"/>
      <c r="P23" s="8"/>
      <c r="Q23" s="603"/>
      <c r="R23" s="603"/>
      <c r="S23" s="603"/>
      <c r="T23" s="603"/>
      <c r="U23" s="603"/>
      <c r="V23" s="603"/>
      <c r="W23" s="603"/>
      <c r="X23" s="603"/>
      <c r="Y23" s="603"/>
      <c r="Z23" s="603"/>
      <c r="AA23" s="603"/>
      <c r="AB23" s="3"/>
    </row>
    <row r="24" spans="2:28" ht="10.5" customHeight="1" thickBot="1" x14ac:dyDescent="0.25">
      <c r="B24" s="505"/>
      <c r="C24" s="484"/>
      <c r="D24" s="484"/>
      <c r="E24" s="484"/>
      <c r="F24" s="484"/>
      <c r="G24" s="438"/>
      <c r="H24" s="438"/>
      <c r="I24" s="438"/>
      <c r="J24" s="438"/>
      <c r="K24" s="496"/>
      <c r="L24" s="497"/>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8" t="s">
        <v>3</v>
      </c>
      <c r="D25" s="498"/>
      <c r="E25" s="481" t="s">
        <v>204</v>
      </c>
      <c r="F25" s="481"/>
      <c r="G25" s="90">
        <v>2547</v>
      </c>
      <c r="H25" s="498" t="s">
        <v>108</v>
      </c>
      <c r="I25" s="498"/>
      <c r="J25" s="621"/>
      <c r="K25" s="622">
        <v>1</v>
      </c>
      <c r="L25" s="622"/>
      <c r="M25" s="604">
        <f>Z$19*K25</f>
        <v>669.49152542372894</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N34" si="1">IF(M26="-","-",S$11)</f>
        <v>0</v>
      </c>
      <c r="O26" s="609" t="str">
        <f t="shared" ref="O26:O34" si="2">IF(N26="-","-",T$11)</f>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2"/>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2"/>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2"/>
        <v>BİRİM PAYI</v>
      </c>
      <c r="P29" s="491" t="s">
        <v>105</v>
      </c>
      <c r="Q29" s="424"/>
      <c r="R29" s="424"/>
      <c r="S29" s="424"/>
      <c r="T29" s="424"/>
      <c r="U29" s="424"/>
      <c r="V29" s="424"/>
      <c r="W29" s="424"/>
      <c r="X29" s="424"/>
      <c r="Y29" s="424"/>
      <c r="Z29" s="424"/>
      <c r="AA29" s="424"/>
      <c r="AB29" s="447"/>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2"/>
        <v>BİRİM PAYI</v>
      </c>
      <c r="P30" s="491" t="s">
        <v>259</v>
      </c>
      <c r="Q30" s="424"/>
      <c r="R30" s="424"/>
      <c r="S30" s="424"/>
      <c r="T30" s="424"/>
      <c r="U30" s="424"/>
      <c r="V30" s="424"/>
      <c r="W30" s="424"/>
      <c r="X30" s="424"/>
      <c r="Y30" s="424"/>
      <c r="Z30" s="424"/>
      <c r="AA30" s="424"/>
      <c r="AB30" s="447"/>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2"/>
        <v>BİRİM PAYI</v>
      </c>
      <c r="P31" s="491"/>
      <c r="Q31" s="424"/>
      <c r="R31" s="424"/>
      <c r="S31" s="424"/>
      <c r="T31" s="424"/>
      <c r="U31" s="424"/>
      <c r="V31" s="424"/>
      <c r="W31" s="424"/>
      <c r="X31" s="424"/>
      <c r="Y31" s="424"/>
      <c r="Z31" s="424"/>
      <c r="AA31" s="424"/>
      <c r="AB31" s="447"/>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2"/>
        <v>BİRİM PAYI</v>
      </c>
      <c r="P32" s="491"/>
      <c r="Q32" s="424"/>
      <c r="R32" s="424"/>
      <c r="S32" s="424"/>
      <c r="T32" s="424"/>
      <c r="U32" s="424"/>
      <c r="V32" s="424"/>
      <c r="W32" s="424"/>
      <c r="X32" s="424"/>
      <c r="Y32" s="424"/>
      <c r="Z32" s="424"/>
      <c r="AA32" s="424"/>
      <c r="AB32" s="447"/>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2"/>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2"/>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669.49152542372894</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K9:L11"/>
    <mergeCell ref="M9:O11"/>
    <mergeCell ref="P9:Q11"/>
    <mergeCell ref="R9:U10"/>
    <mergeCell ref="V9:AB10"/>
    <mergeCell ref="R11:S11"/>
    <mergeCell ref="T11:U11"/>
    <mergeCell ref="Z11:AA11"/>
    <mergeCell ref="B3:AB3"/>
    <mergeCell ref="B4:AB4"/>
    <mergeCell ref="B5:AB5"/>
    <mergeCell ref="B6:AB6"/>
    <mergeCell ref="B7:AB7"/>
    <mergeCell ref="B9:B11"/>
    <mergeCell ref="C9:D11"/>
    <mergeCell ref="E9:F11"/>
    <mergeCell ref="G9:G11"/>
    <mergeCell ref="H9:J11"/>
    <mergeCell ref="AB12:AB13"/>
    <mergeCell ref="E13:F13"/>
    <mergeCell ref="R13:S13"/>
    <mergeCell ref="T13:U13"/>
    <mergeCell ref="M12:O13"/>
    <mergeCell ref="P12:Q13"/>
    <mergeCell ref="R12:U12"/>
    <mergeCell ref="V12:W13"/>
    <mergeCell ref="C12:C13"/>
    <mergeCell ref="D12:D13"/>
    <mergeCell ref="H12:J13"/>
    <mergeCell ref="K12:L13"/>
    <mergeCell ref="X12:Y13"/>
    <mergeCell ref="Z12:AA13"/>
    <mergeCell ref="T14:U14"/>
    <mergeCell ref="V14:W14"/>
    <mergeCell ref="X14:Y14"/>
    <mergeCell ref="Z14:AA14"/>
    <mergeCell ref="E15:F15"/>
    <mergeCell ref="H15:J15"/>
    <mergeCell ref="K15:L15"/>
    <mergeCell ref="M15:O15"/>
    <mergeCell ref="P15:Q15"/>
    <mergeCell ref="R15:S15"/>
    <mergeCell ref="E14:F14"/>
    <mergeCell ref="H14:J14"/>
    <mergeCell ref="K14:L14"/>
    <mergeCell ref="M14:O14"/>
    <mergeCell ref="P14:Q14"/>
    <mergeCell ref="R14:S14"/>
    <mergeCell ref="T15:U15"/>
    <mergeCell ref="V15:W15"/>
    <mergeCell ref="X15:Y15"/>
    <mergeCell ref="Z15:AA15"/>
    <mergeCell ref="Z16:AA16"/>
    <mergeCell ref="E17:F17"/>
    <mergeCell ref="H17:J17"/>
    <mergeCell ref="K17:L17"/>
    <mergeCell ref="M17:O17"/>
    <mergeCell ref="P17:Q17"/>
    <mergeCell ref="R17:S17"/>
    <mergeCell ref="V18:W18"/>
    <mergeCell ref="X18:Y18"/>
    <mergeCell ref="Z18:AA18"/>
    <mergeCell ref="E16:F16"/>
    <mergeCell ref="H16:J16"/>
    <mergeCell ref="K16:L16"/>
    <mergeCell ref="M16:O16"/>
    <mergeCell ref="P16:Q16"/>
    <mergeCell ref="R16:S16"/>
    <mergeCell ref="T16:U16"/>
    <mergeCell ref="V16:W16"/>
    <mergeCell ref="X16:Y16"/>
    <mergeCell ref="V19:W19"/>
    <mergeCell ref="X19:Y19"/>
    <mergeCell ref="Z19:AA19"/>
    <mergeCell ref="B20:AB20"/>
    <mergeCell ref="Z17:AA17"/>
    <mergeCell ref="E18:F18"/>
    <mergeCell ref="H18:J18"/>
    <mergeCell ref="K18:L18"/>
    <mergeCell ref="M18:O18"/>
    <mergeCell ref="P18:Q18"/>
    <mergeCell ref="R18:S18"/>
    <mergeCell ref="T17:U17"/>
    <mergeCell ref="V17:W17"/>
    <mergeCell ref="X17:Y17"/>
    <mergeCell ref="B19:F19"/>
    <mergeCell ref="H19:J19"/>
    <mergeCell ref="K19:L19"/>
    <mergeCell ref="M19:O19"/>
    <mergeCell ref="P19:Q19"/>
    <mergeCell ref="T19:U19"/>
    <mergeCell ref="R19:S19"/>
    <mergeCell ref="H21:J24"/>
    <mergeCell ref="T18:U18"/>
    <mergeCell ref="K21:L24"/>
    <mergeCell ref="B21:B24"/>
    <mergeCell ref="C21:D24"/>
    <mergeCell ref="E21:F24"/>
    <mergeCell ref="G21:G24"/>
    <mergeCell ref="M21:O24"/>
    <mergeCell ref="C26:D26"/>
    <mergeCell ref="E26:F26"/>
    <mergeCell ref="H26:J26"/>
    <mergeCell ref="K26:L26"/>
    <mergeCell ref="C25:D25"/>
    <mergeCell ref="H30:J30"/>
    <mergeCell ref="E25:F25"/>
    <mergeCell ref="H25:J25"/>
    <mergeCell ref="K25:L25"/>
    <mergeCell ref="C28:D28"/>
    <mergeCell ref="E28:F28"/>
    <mergeCell ref="H28:J28"/>
    <mergeCell ref="K28:L28"/>
    <mergeCell ref="C27:D27"/>
    <mergeCell ref="E27:F27"/>
    <mergeCell ref="H27:J27"/>
    <mergeCell ref="B1:AB1"/>
    <mergeCell ref="B37:AB37"/>
    <mergeCell ref="B36:AB36"/>
    <mergeCell ref="C34:D34"/>
    <mergeCell ref="E34:F34"/>
    <mergeCell ref="H34:J34"/>
    <mergeCell ref="K34:L34"/>
    <mergeCell ref="C33:D33"/>
    <mergeCell ref="E33:F33"/>
    <mergeCell ref="K30:L30"/>
    <mergeCell ref="P33:AB33"/>
    <mergeCell ref="C31:D31"/>
    <mergeCell ref="E31:F31"/>
    <mergeCell ref="H31:J31"/>
    <mergeCell ref="K31:L31"/>
    <mergeCell ref="M33:O33"/>
    <mergeCell ref="K33:L33"/>
    <mergeCell ref="C32:D32"/>
    <mergeCell ref="E32:F32"/>
    <mergeCell ref="K27:L27"/>
    <mergeCell ref="K32:L32"/>
    <mergeCell ref="P32:AB32"/>
    <mergeCell ref="C29:D29"/>
    <mergeCell ref="E29:F29"/>
    <mergeCell ref="M34:O34"/>
    <mergeCell ref="B35:J35"/>
    <mergeCell ref="K35:L35"/>
    <mergeCell ref="M35:O35"/>
    <mergeCell ref="P34:AB34"/>
    <mergeCell ref="V11:Y11"/>
    <mergeCell ref="Q22:AA25"/>
    <mergeCell ref="P29:AB29"/>
    <mergeCell ref="P30:AB30"/>
    <mergeCell ref="P31:AB31"/>
    <mergeCell ref="H33:J33"/>
    <mergeCell ref="M25:O25"/>
    <mergeCell ref="M26:O26"/>
    <mergeCell ref="M27:O27"/>
    <mergeCell ref="M28:O28"/>
    <mergeCell ref="M29:O29"/>
    <mergeCell ref="M30:O30"/>
    <mergeCell ref="M31:O31"/>
    <mergeCell ref="M32:O32"/>
    <mergeCell ref="H32:J32"/>
    <mergeCell ref="H29:J29"/>
    <mergeCell ref="K29:L29"/>
    <mergeCell ref="C30:D30"/>
    <mergeCell ref="E30:F30"/>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00B050"/>
    <pageSetUpPr fitToPage="1"/>
  </sheetPr>
  <dimension ref="B1:AB38"/>
  <sheetViews>
    <sheetView zoomScale="70" zoomScaleNormal="70" workbookViewId="0">
      <selection activeCell="P33" sqref="P33:AB33"/>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205</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67"/>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252</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206</v>
      </c>
    </row>
    <row r="9" spans="2:28" ht="19.5" customHeight="1" thickTop="1" x14ac:dyDescent="0.2">
      <c r="B9" s="551" t="s">
        <v>5</v>
      </c>
      <c r="C9" s="516" t="s">
        <v>29</v>
      </c>
      <c r="D9" s="516"/>
      <c r="E9" s="531" t="s">
        <v>7</v>
      </c>
      <c r="F9" s="533"/>
      <c r="G9" s="558" t="s">
        <v>8</v>
      </c>
      <c r="H9" s="485" t="s">
        <v>203</v>
      </c>
      <c r="I9" s="486"/>
      <c r="J9" s="487"/>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19"/>
      <c r="I10" s="520"/>
      <c r="J10" s="521"/>
      <c r="K10" s="534"/>
      <c r="L10" s="536"/>
      <c r="M10" s="519"/>
      <c r="N10" s="520"/>
      <c r="O10" s="521"/>
      <c r="P10" s="519"/>
      <c r="Q10" s="521"/>
      <c r="R10" s="569"/>
      <c r="S10" s="570"/>
      <c r="T10" s="570"/>
      <c r="U10" s="571"/>
      <c r="V10" s="488"/>
      <c r="W10" s="489"/>
      <c r="X10" s="489"/>
      <c r="Y10" s="489"/>
      <c r="Z10" s="489"/>
      <c r="AA10" s="489"/>
      <c r="AB10" s="490"/>
    </row>
    <row r="11" spans="2:28" ht="27.75" customHeight="1" thickBot="1" x14ac:dyDescent="0.25">
      <c r="B11" s="552"/>
      <c r="C11" s="518"/>
      <c r="D11" s="518"/>
      <c r="E11" s="534"/>
      <c r="F11" s="536"/>
      <c r="G11" s="559"/>
      <c r="H11" s="522"/>
      <c r="I11" s="523"/>
      <c r="J11" s="524"/>
      <c r="K11" s="537"/>
      <c r="L11" s="539"/>
      <c r="M11" s="522"/>
      <c r="N11" s="523"/>
      <c r="O11" s="524"/>
      <c r="P11" s="522"/>
      <c r="Q11" s="524"/>
      <c r="R11" s="586" t="s">
        <v>0</v>
      </c>
      <c r="S11" s="587"/>
      <c r="T11" s="576" t="s">
        <v>14</v>
      </c>
      <c r="U11" s="577"/>
      <c r="V11" s="572"/>
      <c r="W11" s="602"/>
      <c r="X11" s="602"/>
      <c r="Y11" s="602"/>
      <c r="Z11" s="629" t="s">
        <v>174</v>
      </c>
      <c r="AA11" s="630"/>
      <c r="AB11" s="240">
        <v>100</v>
      </c>
    </row>
    <row r="12" spans="2:28" ht="18" customHeight="1" thickTop="1" x14ac:dyDescent="0.2">
      <c r="B12" s="230"/>
      <c r="C12" s="544" t="s">
        <v>6</v>
      </c>
      <c r="D12" s="542" t="s">
        <v>1</v>
      </c>
      <c r="E12" s="231"/>
      <c r="F12" s="232"/>
      <c r="G12" s="233"/>
      <c r="H12" s="525">
        <v>1.18</v>
      </c>
      <c r="I12" s="526"/>
      <c r="J12" s="527"/>
      <c r="K12" s="512">
        <v>1</v>
      </c>
      <c r="L12" s="513"/>
      <c r="M12" s="512">
        <v>0</v>
      </c>
      <c r="N12" s="553"/>
      <c r="O12" s="513"/>
      <c r="P12" s="512">
        <v>0</v>
      </c>
      <c r="Q12" s="513"/>
      <c r="R12" s="560">
        <v>0.15</v>
      </c>
      <c r="S12" s="561"/>
      <c r="T12" s="562"/>
      <c r="U12" s="563"/>
      <c r="V12" s="574">
        <f>K12-(M12+P12+R13+T13)</f>
        <v>0.85</v>
      </c>
      <c r="W12" s="575"/>
      <c r="X12" s="547" t="s">
        <v>176</v>
      </c>
      <c r="Y12" s="548"/>
      <c r="Z12" s="547" t="s">
        <v>85</v>
      </c>
      <c r="AA12" s="548"/>
      <c r="AB12" s="584" t="s">
        <v>96</v>
      </c>
    </row>
    <row r="13" spans="2:28" ht="18" customHeight="1" thickBot="1" x14ac:dyDescent="0.25">
      <c r="B13" s="234"/>
      <c r="C13" s="545"/>
      <c r="D13" s="543"/>
      <c r="E13" s="545"/>
      <c r="F13" s="546"/>
      <c r="G13" s="235"/>
      <c r="H13" s="528"/>
      <c r="I13" s="529"/>
      <c r="J13" s="530"/>
      <c r="K13" s="514"/>
      <c r="L13" s="515"/>
      <c r="M13" s="514"/>
      <c r="N13" s="554"/>
      <c r="O13" s="515"/>
      <c r="P13" s="514"/>
      <c r="Q13" s="515"/>
      <c r="R13" s="578">
        <v>0.05</v>
      </c>
      <c r="S13" s="579"/>
      <c r="T13" s="578">
        <v>0.1</v>
      </c>
      <c r="U13" s="580"/>
      <c r="V13" s="514"/>
      <c r="W13" s="515"/>
      <c r="X13" s="549"/>
      <c r="Y13" s="550"/>
      <c r="Z13" s="549"/>
      <c r="AA13" s="550"/>
      <c r="AB13" s="585"/>
    </row>
    <row r="14" spans="2:28" ht="18" customHeight="1" thickTop="1" x14ac:dyDescent="0.2">
      <c r="B14" s="98" t="s">
        <v>15</v>
      </c>
      <c r="C14" s="99">
        <v>42736</v>
      </c>
      <c r="D14" s="100" t="s">
        <v>202</v>
      </c>
      <c r="E14" s="557" t="s">
        <v>7</v>
      </c>
      <c r="F14" s="557"/>
      <c r="G14" s="101">
        <v>1000</v>
      </c>
      <c r="H14" s="540">
        <f>G14-K14</f>
        <v>152.54237288135585</v>
      </c>
      <c r="I14" s="541"/>
      <c r="J14" s="432"/>
      <c r="K14" s="540">
        <f>G14/H$12</f>
        <v>847.45762711864415</v>
      </c>
      <c r="L14" s="432"/>
      <c r="M14" s="540">
        <f>$K14*M$12</f>
        <v>0</v>
      </c>
      <c r="N14" s="541"/>
      <c r="O14" s="432"/>
      <c r="P14" s="511">
        <f>$K14*P$12</f>
        <v>0</v>
      </c>
      <c r="Q14" s="511"/>
      <c r="R14" s="540">
        <f>$K14*R$13</f>
        <v>42.372881355932208</v>
      </c>
      <c r="S14" s="541"/>
      <c r="T14" s="431">
        <f>$K14*T$13</f>
        <v>84.745762711864415</v>
      </c>
      <c r="U14" s="444"/>
      <c r="V14" s="431">
        <f>K14*V12</f>
        <v>720.33898305084756</v>
      </c>
      <c r="W14" s="444"/>
      <c r="X14" s="431">
        <v>0</v>
      </c>
      <c r="Y14" s="444"/>
      <c r="Z14" s="431">
        <f>V14-X14</f>
        <v>720.33898305084756</v>
      </c>
      <c r="AA14" s="432"/>
      <c r="AB14" s="102">
        <f>V14-Z14</f>
        <v>0</v>
      </c>
    </row>
    <row r="15" spans="2:28" ht="18" customHeight="1" x14ac:dyDescent="0.2">
      <c r="B15" s="103" t="s">
        <v>16</v>
      </c>
      <c r="C15" s="104"/>
      <c r="D15" s="105"/>
      <c r="E15" s="499"/>
      <c r="F15" s="499"/>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9"/>
      <c r="F16" s="499"/>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501" t="s">
        <v>2</v>
      </c>
      <c r="C19" s="501"/>
      <c r="D19" s="501"/>
      <c r="E19" s="501"/>
      <c r="F19" s="501"/>
      <c r="G19" s="222">
        <f>SUM(G14:G18)</f>
        <v>1000</v>
      </c>
      <c r="H19" s="445">
        <f>SUM(H14:H18)</f>
        <v>152.54237288135585</v>
      </c>
      <c r="I19" s="446"/>
      <c r="J19" s="448"/>
      <c r="K19" s="445">
        <f>SUM(K14:K18)</f>
        <v>847.45762711864415</v>
      </c>
      <c r="L19" s="448"/>
      <c r="M19" s="445">
        <f>SUM(M14:O18)</f>
        <v>0</v>
      </c>
      <c r="N19" s="446"/>
      <c r="O19" s="448"/>
      <c r="P19" s="445">
        <f>SUM(P14:P18)</f>
        <v>0</v>
      </c>
      <c r="Q19" s="448"/>
      <c r="R19" s="445">
        <f>SUM(R14:R18)</f>
        <v>42.372881355932208</v>
      </c>
      <c r="S19" s="446"/>
      <c r="T19" s="445">
        <f>SUM(T14:T18)</f>
        <v>84.745762711864415</v>
      </c>
      <c r="U19" s="448"/>
      <c r="V19" s="445">
        <f>SUM(V14:W18)</f>
        <v>720.33898305084756</v>
      </c>
      <c r="W19" s="448"/>
      <c r="X19" s="445">
        <f>SUM(X14:Y18)</f>
        <v>0</v>
      </c>
      <c r="Y19" s="448"/>
      <c r="Z19" s="445">
        <f>SUM(Z14:Z18)</f>
        <v>720.33898305084756</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162</v>
      </c>
      <c r="L21" s="493"/>
      <c r="M21" s="566" t="s">
        <v>100</v>
      </c>
      <c r="N21" s="567"/>
      <c r="O21" s="568"/>
      <c r="P21" s="108"/>
      <c r="Q21" s="109"/>
      <c r="R21" s="109"/>
      <c r="S21" s="109"/>
      <c r="T21" s="109"/>
      <c r="U21" s="109"/>
      <c r="V21" s="109"/>
      <c r="W21" s="109"/>
      <c r="X21" s="109"/>
      <c r="Y21" s="109"/>
      <c r="Z21" s="109"/>
      <c r="AA21" s="109"/>
      <c r="AB21" s="110"/>
    </row>
    <row r="22" spans="2:28" ht="10.5" customHeight="1" x14ac:dyDescent="0.2">
      <c r="B22" s="504"/>
      <c r="C22" s="483"/>
      <c r="D22" s="483"/>
      <c r="E22" s="483"/>
      <c r="F22" s="483"/>
      <c r="G22" s="437"/>
      <c r="H22" s="437"/>
      <c r="I22" s="437"/>
      <c r="J22" s="437"/>
      <c r="K22" s="494"/>
      <c r="L22" s="495"/>
      <c r="M22" s="623"/>
      <c r="N22" s="624"/>
      <c r="O22" s="625"/>
      <c r="P22" s="8"/>
      <c r="Q22" s="603" t="s">
        <v>207</v>
      </c>
      <c r="R22" s="603"/>
      <c r="S22" s="603"/>
      <c r="T22" s="603"/>
      <c r="U22" s="603"/>
      <c r="V22" s="603"/>
      <c r="W22" s="603"/>
      <c r="X22" s="603"/>
      <c r="Y22" s="603"/>
      <c r="Z22" s="603"/>
      <c r="AA22" s="603"/>
      <c r="AB22" s="3"/>
    </row>
    <row r="23" spans="2:28" ht="10.5" customHeight="1" x14ac:dyDescent="0.2">
      <c r="B23" s="504"/>
      <c r="C23" s="483"/>
      <c r="D23" s="483"/>
      <c r="E23" s="483"/>
      <c r="F23" s="483"/>
      <c r="G23" s="437"/>
      <c r="H23" s="437"/>
      <c r="I23" s="437"/>
      <c r="J23" s="437"/>
      <c r="K23" s="494"/>
      <c r="L23" s="495"/>
      <c r="M23" s="623"/>
      <c r="N23" s="624"/>
      <c r="O23" s="625"/>
      <c r="P23" s="8"/>
      <c r="Q23" s="603"/>
      <c r="R23" s="603"/>
      <c r="S23" s="603"/>
      <c r="T23" s="603"/>
      <c r="U23" s="603"/>
      <c r="V23" s="603"/>
      <c r="W23" s="603"/>
      <c r="X23" s="603"/>
      <c r="Y23" s="603"/>
      <c r="Z23" s="603"/>
      <c r="AA23" s="603"/>
      <c r="AB23" s="3"/>
    </row>
    <row r="24" spans="2:28" ht="10.5" customHeight="1" thickBot="1" x14ac:dyDescent="0.25">
      <c r="B24" s="505"/>
      <c r="C24" s="484"/>
      <c r="D24" s="484"/>
      <c r="E24" s="484"/>
      <c r="F24" s="484"/>
      <c r="G24" s="438"/>
      <c r="H24" s="438"/>
      <c r="I24" s="438"/>
      <c r="J24" s="438"/>
      <c r="K24" s="496"/>
      <c r="L24" s="497"/>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8" t="s">
        <v>3</v>
      </c>
      <c r="D25" s="498"/>
      <c r="E25" s="481" t="s">
        <v>204</v>
      </c>
      <c r="F25" s="481"/>
      <c r="G25" s="90">
        <v>2547</v>
      </c>
      <c r="H25" s="498" t="s">
        <v>108</v>
      </c>
      <c r="I25" s="498"/>
      <c r="J25" s="621"/>
      <c r="K25" s="622">
        <v>1</v>
      </c>
      <c r="L25" s="622"/>
      <c r="M25" s="604">
        <f>Z$19*K25</f>
        <v>720.33898305084756</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O34" si="1">IF(M26="-","-",S$11)</f>
        <v>0</v>
      </c>
      <c r="O26" s="609" t="str">
        <f t="shared" si="1"/>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1"/>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1"/>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1"/>
        <v>BİRİM PAYI</v>
      </c>
      <c r="P29" s="491" t="s">
        <v>105</v>
      </c>
      <c r="Q29" s="424"/>
      <c r="R29" s="424"/>
      <c r="S29" s="424"/>
      <c r="T29" s="424"/>
      <c r="U29" s="424"/>
      <c r="V29" s="424"/>
      <c r="W29" s="424"/>
      <c r="X29" s="424"/>
      <c r="Y29" s="424"/>
      <c r="Z29" s="424"/>
      <c r="AA29" s="424"/>
      <c r="AB29" s="447"/>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1"/>
        <v>BİRİM PAYI</v>
      </c>
      <c r="P30" s="491" t="s">
        <v>259</v>
      </c>
      <c r="Q30" s="424"/>
      <c r="R30" s="424"/>
      <c r="S30" s="424"/>
      <c r="T30" s="424"/>
      <c r="U30" s="424"/>
      <c r="V30" s="424"/>
      <c r="W30" s="424"/>
      <c r="X30" s="424"/>
      <c r="Y30" s="424"/>
      <c r="Z30" s="424"/>
      <c r="AA30" s="424"/>
      <c r="AB30" s="447"/>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1"/>
        <v>BİRİM PAYI</v>
      </c>
      <c r="P31" s="491"/>
      <c r="Q31" s="424"/>
      <c r="R31" s="424"/>
      <c r="S31" s="424"/>
      <c r="T31" s="424"/>
      <c r="U31" s="424"/>
      <c r="V31" s="424"/>
      <c r="W31" s="424"/>
      <c r="X31" s="424"/>
      <c r="Y31" s="424"/>
      <c r="Z31" s="424"/>
      <c r="AA31" s="424"/>
      <c r="AB31" s="447"/>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1"/>
        <v>BİRİM PAYI</v>
      </c>
      <c r="P32" s="491"/>
      <c r="Q32" s="424"/>
      <c r="R32" s="424"/>
      <c r="S32" s="424"/>
      <c r="T32" s="424"/>
      <c r="U32" s="424"/>
      <c r="V32" s="424"/>
      <c r="W32" s="424"/>
      <c r="X32" s="424"/>
      <c r="Y32" s="424"/>
      <c r="Z32" s="424"/>
      <c r="AA32" s="424"/>
      <c r="AB32" s="447"/>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1"/>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1"/>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720.33898305084756</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B37:AB37"/>
    <mergeCell ref="C34:D34"/>
    <mergeCell ref="E34:F34"/>
    <mergeCell ref="H34:J34"/>
    <mergeCell ref="K34:L34"/>
    <mergeCell ref="M34:O34"/>
    <mergeCell ref="P34:AB34"/>
    <mergeCell ref="B35:J35"/>
    <mergeCell ref="K35:L35"/>
    <mergeCell ref="M35:O35"/>
    <mergeCell ref="C32:D32"/>
    <mergeCell ref="E32:F32"/>
    <mergeCell ref="H32:J32"/>
    <mergeCell ref="K32:L32"/>
    <mergeCell ref="M32:O32"/>
    <mergeCell ref="P32:AB32"/>
    <mergeCell ref="C33:D33"/>
    <mergeCell ref="E33:F33"/>
    <mergeCell ref="B36:AB36"/>
    <mergeCell ref="H33:J33"/>
    <mergeCell ref="M33:O33"/>
    <mergeCell ref="K33:L33"/>
    <mergeCell ref="P33:AB33"/>
    <mergeCell ref="P29:AB29"/>
    <mergeCell ref="C30:D30"/>
    <mergeCell ref="E30:F30"/>
    <mergeCell ref="H30:J30"/>
    <mergeCell ref="K30:L30"/>
    <mergeCell ref="M30:O30"/>
    <mergeCell ref="P30:AB30"/>
    <mergeCell ref="C31:D31"/>
    <mergeCell ref="M28:O28"/>
    <mergeCell ref="C29:D29"/>
    <mergeCell ref="E29:F29"/>
    <mergeCell ref="H29:J29"/>
    <mergeCell ref="K29:L29"/>
    <mergeCell ref="M29:O29"/>
    <mergeCell ref="C28:D28"/>
    <mergeCell ref="E28:F28"/>
    <mergeCell ref="H28:J28"/>
    <mergeCell ref="K28:L28"/>
    <mergeCell ref="E31:F31"/>
    <mergeCell ref="H31:J31"/>
    <mergeCell ref="K31:L31"/>
    <mergeCell ref="M31:O31"/>
    <mergeCell ref="P31:AB31"/>
    <mergeCell ref="M26:O26"/>
    <mergeCell ref="C27:D27"/>
    <mergeCell ref="E27:F27"/>
    <mergeCell ref="H27:J27"/>
    <mergeCell ref="K27:L27"/>
    <mergeCell ref="M27:O27"/>
    <mergeCell ref="C26:D26"/>
    <mergeCell ref="E26:F26"/>
    <mergeCell ref="H26:J26"/>
    <mergeCell ref="K26:L26"/>
    <mergeCell ref="B21:B24"/>
    <mergeCell ref="C21:D24"/>
    <mergeCell ref="E21:F24"/>
    <mergeCell ref="G21:G24"/>
    <mergeCell ref="H21:J24"/>
    <mergeCell ref="T19:U19"/>
    <mergeCell ref="V19:W19"/>
    <mergeCell ref="C25:D25"/>
    <mergeCell ref="E25:F25"/>
    <mergeCell ref="H25:J25"/>
    <mergeCell ref="K25:L25"/>
    <mergeCell ref="K21:L24"/>
    <mergeCell ref="M21:O24"/>
    <mergeCell ref="Q22:AA25"/>
    <mergeCell ref="M25:O25"/>
    <mergeCell ref="B19:F19"/>
    <mergeCell ref="H19:J19"/>
    <mergeCell ref="K19:L19"/>
    <mergeCell ref="M19:O19"/>
    <mergeCell ref="P19:Q19"/>
    <mergeCell ref="R19:S19"/>
    <mergeCell ref="B20:AB20"/>
    <mergeCell ref="X19:Y19"/>
    <mergeCell ref="Z19:AA19"/>
    <mergeCell ref="E18:F18"/>
    <mergeCell ref="H18:J18"/>
    <mergeCell ref="K18:L18"/>
    <mergeCell ref="M18:O18"/>
    <mergeCell ref="P18:Q18"/>
    <mergeCell ref="R18:S18"/>
    <mergeCell ref="T17:U17"/>
    <mergeCell ref="V17:W17"/>
    <mergeCell ref="T18:U18"/>
    <mergeCell ref="V18:W18"/>
    <mergeCell ref="E17:F17"/>
    <mergeCell ref="H17:J17"/>
    <mergeCell ref="K17:L17"/>
    <mergeCell ref="M17:O17"/>
    <mergeCell ref="P17:Q17"/>
    <mergeCell ref="R17:S17"/>
    <mergeCell ref="T16:U16"/>
    <mergeCell ref="V16:W16"/>
    <mergeCell ref="X17:Y17"/>
    <mergeCell ref="Z17:AA17"/>
    <mergeCell ref="P15:Q15"/>
    <mergeCell ref="R15:S15"/>
    <mergeCell ref="X18:Y18"/>
    <mergeCell ref="Z18:AA18"/>
    <mergeCell ref="T14:U14"/>
    <mergeCell ref="V14:W14"/>
    <mergeCell ref="T15:U15"/>
    <mergeCell ref="V15:W15"/>
    <mergeCell ref="X14:Y14"/>
    <mergeCell ref="Z14:AA14"/>
    <mergeCell ref="X16:Y16"/>
    <mergeCell ref="Z16:AA16"/>
    <mergeCell ref="X15:Y15"/>
    <mergeCell ref="Z15:AA15"/>
    <mergeCell ref="E16:F16"/>
    <mergeCell ref="H16:J16"/>
    <mergeCell ref="K16:L16"/>
    <mergeCell ref="M16:O16"/>
    <mergeCell ref="P16:Q16"/>
    <mergeCell ref="R16:S16"/>
    <mergeCell ref="E14:F14"/>
    <mergeCell ref="H14:J14"/>
    <mergeCell ref="K14:L14"/>
    <mergeCell ref="M14:O14"/>
    <mergeCell ref="P14:Q14"/>
    <mergeCell ref="R14:S14"/>
    <mergeCell ref="E15:F15"/>
    <mergeCell ref="H15:J15"/>
    <mergeCell ref="K15:L15"/>
    <mergeCell ref="M15:O15"/>
    <mergeCell ref="C12:C13"/>
    <mergeCell ref="D12:D13"/>
    <mergeCell ref="H12:J13"/>
    <mergeCell ref="K12:L13"/>
    <mergeCell ref="R9:U10"/>
    <mergeCell ref="V9:AB10"/>
    <mergeCell ref="R11:S11"/>
    <mergeCell ref="T11:U11"/>
    <mergeCell ref="V11:Y11"/>
    <mergeCell ref="Z11:AA11"/>
    <mergeCell ref="AB12:AB13"/>
    <mergeCell ref="E13:F13"/>
    <mergeCell ref="R13:S13"/>
    <mergeCell ref="T13:U13"/>
    <mergeCell ref="M12:O13"/>
    <mergeCell ref="P12:Q13"/>
    <mergeCell ref="R12:U12"/>
    <mergeCell ref="V12:W13"/>
    <mergeCell ref="X12:Y13"/>
    <mergeCell ref="Z12:AA13"/>
    <mergeCell ref="B9:B11"/>
    <mergeCell ref="C9:D11"/>
    <mergeCell ref="B1:AB1"/>
    <mergeCell ref="B3:AB3"/>
    <mergeCell ref="B4:AB4"/>
    <mergeCell ref="B5:AB5"/>
    <mergeCell ref="B6:AB6"/>
    <mergeCell ref="B7:AB7"/>
    <mergeCell ref="E9:F11"/>
    <mergeCell ref="G9:G11"/>
    <mergeCell ref="M9:O11"/>
    <mergeCell ref="P9:Q11"/>
    <mergeCell ref="H9:J11"/>
    <mergeCell ref="K9:L11"/>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5</vt:i4>
      </vt:variant>
    </vt:vector>
  </HeadingPairs>
  <TitlesOfParts>
    <vt:vector size="13" baseType="lpstr">
      <vt:lpstr>Açıklama</vt:lpstr>
      <vt:lpstr>Veriler</vt:lpstr>
      <vt:lpstr>Faaliyet Cetveli</vt:lpstr>
      <vt:lpstr>Ek Ödeme Puantaj Cetveli</vt:lpstr>
      <vt:lpstr>EK-1 Puantajlı Dağıtım Cetveli</vt:lpstr>
      <vt:lpstr>EK-2 Dağıtım Cetveli %30-15 </vt:lpstr>
      <vt:lpstr>EK-3 Dağıtım Cetveli %15</vt:lpstr>
      <vt:lpstr>EK-4 Dağıtım Cetveli %15</vt:lpstr>
      <vt:lpstr>'Ek Ödeme Puantaj Cetveli'!Yazdırma_Alanı</vt:lpstr>
      <vt:lpstr>'EK-1 Puantajlı Dağıtım Cetveli'!Yazdırma_Alanı</vt:lpstr>
      <vt:lpstr>'EK-2 Dağıtım Cetveli %30-15 '!Yazdırma_Alanı</vt:lpstr>
      <vt:lpstr>'EK-3 Dağıtım Cetveli %15'!Yazdırma_Alanı</vt:lpstr>
      <vt:lpstr>'EK-4 Dağıtım Cetveli %15'!Yazdırma_Alanı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2018-12-27T10:47:56Z</cp:lastPrinted>
  <dcterms:created xsi:type="dcterms:W3CDTF">2011-03-19T13:42:54Z</dcterms:created>
  <dcterms:modified xsi:type="dcterms:W3CDTF">2022-11-10T13:30:26Z</dcterms:modified>
</cp:coreProperties>
</file>